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1\GODIŠNJI IZVJEŠTAJ 2021\materijal za spajanje\"/>
    </mc:Choice>
  </mc:AlternateContent>
  <xr:revisionPtr revIDLastSave="0" documentId="13_ncr:1_{992AC237-6926-46A2-AE1B-D0192491E738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Titles" localSheetId="0">Sheet1!$4:$5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1" i="1" l="1"/>
  <c r="F157" i="1"/>
  <c r="F154" i="1"/>
  <c r="F145" i="1"/>
  <c r="F153" i="1"/>
  <c r="F150" i="1"/>
  <c r="F148" i="1"/>
  <c r="D317" i="1" l="1"/>
  <c r="E317" i="1"/>
  <c r="F317" i="1"/>
  <c r="D315" i="1"/>
  <c r="E315" i="1"/>
  <c r="F315" i="1"/>
  <c r="D316" i="1"/>
  <c r="E316" i="1"/>
  <c r="F316" i="1"/>
  <c r="C317" i="1"/>
  <c r="C316" i="1"/>
  <c r="C315" i="1"/>
  <c r="H297" i="1" l="1"/>
  <c r="H308" i="1" l="1"/>
  <c r="H303" i="1"/>
  <c r="H298" i="1"/>
  <c r="H290" i="1"/>
  <c r="H286" i="1"/>
  <c r="H285" i="1"/>
  <c r="H281" i="1"/>
  <c r="H280" i="1"/>
  <c r="H276" i="1"/>
  <c r="H275" i="1"/>
  <c r="H274" i="1"/>
  <c r="G311" i="1"/>
  <c r="G308" i="1"/>
  <c r="G304" i="1"/>
  <c r="G303" i="1"/>
  <c r="G301" i="1"/>
  <c r="G298" i="1"/>
  <c r="G297" i="1"/>
  <c r="G295" i="1"/>
  <c r="G293" i="1"/>
  <c r="G290" i="1"/>
  <c r="G288" i="1"/>
  <c r="G286" i="1"/>
  <c r="G285" i="1"/>
  <c r="G283" i="1"/>
  <c r="G281" i="1"/>
  <c r="G280" i="1"/>
  <c r="G278" i="1"/>
  <c r="G276" i="1"/>
  <c r="G275" i="1"/>
  <c r="G274" i="1"/>
  <c r="H271" i="1"/>
  <c r="H269" i="1"/>
  <c r="H267" i="1"/>
  <c r="H265" i="1"/>
  <c r="H264" i="1"/>
  <c r="H257" i="1"/>
  <c r="H255" i="1"/>
  <c r="H250" i="1"/>
  <c r="H247" i="1"/>
  <c r="H239" i="1"/>
  <c r="H234" i="1"/>
  <c r="H233" i="1"/>
  <c r="G267" i="1"/>
  <c r="G265" i="1"/>
  <c r="G264" i="1"/>
  <c r="G257" i="1"/>
  <c r="G250" i="1"/>
  <c r="G247" i="1"/>
  <c r="G239" i="1"/>
  <c r="G234" i="1"/>
  <c r="G233" i="1"/>
  <c r="G229" i="1"/>
  <c r="G227" i="1"/>
  <c r="G226" i="1"/>
  <c r="G225" i="1"/>
  <c r="H225" i="1"/>
  <c r="H227" i="1"/>
  <c r="H226" i="1"/>
  <c r="H222" i="1"/>
  <c r="H216" i="1"/>
  <c r="H213" i="1"/>
  <c r="H209" i="1"/>
  <c r="H208" i="1"/>
  <c r="H205" i="1"/>
  <c r="H204" i="1"/>
  <c r="H200" i="1"/>
  <c r="H197" i="1"/>
  <c r="H194" i="1"/>
  <c r="H192" i="1"/>
  <c r="H191" i="1"/>
  <c r="H189" i="1"/>
  <c r="H186" i="1"/>
  <c r="H184" i="1"/>
  <c r="H183" i="1"/>
  <c r="H178" i="1"/>
  <c r="H173" i="1"/>
  <c r="H172" i="1"/>
  <c r="H164" i="1"/>
  <c r="H162" i="1"/>
  <c r="H152" i="1"/>
  <c r="H145" i="1"/>
  <c r="H140" i="1"/>
  <c r="H139" i="1"/>
  <c r="H135" i="1"/>
  <c r="H133" i="1"/>
  <c r="H128" i="1"/>
  <c r="H127" i="1"/>
  <c r="H126" i="1"/>
  <c r="H125" i="1"/>
  <c r="H119" i="1"/>
  <c r="H111" i="1"/>
  <c r="H107" i="1"/>
  <c r="H106" i="1"/>
  <c r="H103" i="1"/>
  <c r="H100" i="1"/>
  <c r="H99" i="1"/>
  <c r="H98" i="1"/>
  <c r="G222" i="1"/>
  <c r="G216" i="1"/>
  <c r="G213" i="1"/>
  <c r="G209" i="1"/>
  <c r="G208" i="1"/>
  <c r="G205" i="1"/>
  <c r="G204" i="1"/>
  <c r="G200" i="1"/>
  <c r="G197" i="1"/>
  <c r="G194" i="1"/>
  <c r="G192" i="1"/>
  <c r="G191" i="1"/>
  <c r="G189" i="1"/>
  <c r="G186" i="1"/>
  <c r="G184" i="1"/>
  <c r="G183" i="1"/>
  <c r="G178" i="1"/>
  <c r="G173" i="1"/>
  <c r="G172" i="1"/>
  <c r="G164" i="1"/>
  <c r="G162" i="1"/>
  <c r="G152" i="1"/>
  <c r="G145" i="1"/>
  <c r="G140" i="1"/>
  <c r="G139" i="1"/>
  <c r="G135" i="1"/>
  <c r="G133" i="1"/>
  <c r="G125" i="1"/>
  <c r="G128" i="1"/>
  <c r="G127" i="1"/>
  <c r="G126" i="1"/>
  <c r="G119" i="1"/>
  <c r="G111" i="1"/>
  <c r="G107" i="1"/>
  <c r="G106" i="1"/>
  <c r="G103" i="1"/>
  <c r="G100" i="1"/>
  <c r="G99" i="1"/>
  <c r="G98" i="1"/>
  <c r="H96" i="1"/>
  <c r="H93" i="1"/>
  <c r="H92" i="1"/>
  <c r="H90" i="1"/>
  <c r="H89" i="1"/>
  <c r="H86" i="1"/>
  <c r="H83" i="1"/>
  <c r="H82" i="1"/>
  <c r="H78" i="1"/>
  <c r="H71" i="1"/>
  <c r="H67" i="1"/>
  <c r="H66" i="1"/>
  <c r="H63" i="1"/>
  <c r="H56" i="1"/>
  <c r="H48" i="1"/>
  <c r="H47" i="1"/>
  <c r="H43" i="1"/>
  <c r="H40" i="1"/>
  <c r="H38" i="1"/>
  <c r="H36" i="1"/>
  <c r="H33" i="1"/>
  <c r="H29" i="1"/>
  <c r="H27" i="1"/>
  <c r="H26" i="1"/>
  <c r="H22" i="1"/>
  <c r="H18" i="1"/>
  <c r="H10" i="1"/>
  <c r="H9" i="1"/>
  <c r="G96" i="1" l="1"/>
  <c r="G93" i="1"/>
  <c r="G92" i="1"/>
  <c r="G90" i="1"/>
  <c r="G89" i="1"/>
  <c r="G86" i="1"/>
  <c r="G83" i="1"/>
  <c r="G82" i="1"/>
  <c r="G78" i="1"/>
  <c r="G67" i="1"/>
  <c r="G63" i="1"/>
  <c r="G56" i="1"/>
  <c r="G48" i="1"/>
  <c r="G47" i="1"/>
  <c r="G43" i="1"/>
  <c r="G40" i="1"/>
  <c r="G38" i="1"/>
  <c r="G36" i="1"/>
  <c r="G33" i="1"/>
  <c r="G29" i="1"/>
  <c r="G27" i="1"/>
  <c r="G22" i="1"/>
  <c r="G18" i="1"/>
  <c r="G10" i="1"/>
  <c r="G9" i="1"/>
  <c r="F303" i="1" l="1"/>
  <c r="C303" i="1"/>
  <c r="D304" i="1"/>
  <c r="E304" i="1"/>
  <c r="F304" i="1"/>
  <c r="C304" i="1"/>
  <c r="D293" i="1"/>
  <c r="E293" i="1"/>
  <c r="F293" i="1"/>
  <c r="C293" i="1"/>
  <c r="D288" i="1"/>
  <c r="E288" i="1"/>
  <c r="F288" i="1"/>
  <c r="C288" i="1"/>
  <c r="F299" i="1"/>
  <c r="C299" i="1"/>
  <c r="F313" i="1"/>
  <c r="C313" i="1"/>
  <c r="F311" i="1"/>
  <c r="C311" i="1"/>
  <c r="F308" i="1"/>
  <c r="C308" i="1"/>
  <c r="F306" i="1"/>
  <c r="C306" i="1"/>
  <c r="F301" i="1"/>
  <c r="C301" i="1"/>
  <c r="C298" i="1" s="1"/>
  <c r="F295" i="1"/>
  <c r="C295" i="1"/>
  <c r="C285" i="1" s="1"/>
  <c r="F290" i="1"/>
  <c r="C290" i="1"/>
  <c r="F286" i="1"/>
  <c r="F285" i="1" s="1"/>
  <c r="C286" i="1"/>
  <c r="F283" i="1"/>
  <c r="C283" i="1"/>
  <c r="F281" i="1"/>
  <c r="C281" i="1"/>
  <c r="C280" i="1"/>
  <c r="F278" i="1"/>
  <c r="C278" i="1"/>
  <c r="F276" i="1"/>
  <c r="C276" i="1"/>
  <c r="F280" i="1" l="1"/>
  <c r="F298" i="1"/>
  <c r="C275" i="1"/>
  <c r="C274" i="1" s="1"/>
  <c r="F275" i="1"/>
  <c r="F297" i="1"/>
  <c r="C297" i="1"/>
  <c r="C135" i="1"/>
  <c r="F269" i="1"/>
  <c r="C267" i="1"/>
  <c r="C265" i="1"/>
  <c r="C271" i="1"/>
  <c r="C269" i="1"/>
  <c r="C262" i="1"/>
  <c r="C261" i="1" s="1"/>
  <c r="C257" i="1"/>
  <c r="C255" i="1"/>
  <c r="C250" i="1"/>
  <c r="C247" i="1"/>
  <c r="C239" i="1"/>
  <c r="C234" i="1"/>
  <c r="C229" i="1"/>
  <c r="C227" i="1"/>
  <c r="C222" i="1"/>
  <c r="C200" i="1"/>
  <c r="C197" i="1"/>
  <c r="F274" i="1" l="1"/>
  <c r="C226" i="1"/>
  <c r="C264" i="1"/>
  <c r="C233" i="1"/>
  <c r="C225" i="1" s="1"/>
  <c r="C128" i="1"/>
  <c r="C216" i="1"/>
  <c r="C213" i="1"/>
  <c r="C209" i="1"/>
  <c r="C205" i="1"/>
  <c r="C204" i="1" s="1"/>
  <c r="C194" i="1"/>
  <c r="C192" i="1"/>
  <c r="C191" i="1" s="1"/>
  <c r="C189" i="1"/>
  <c r="C186" i="1"/>
  <c r="C184" i="1"/>
  <c r="C178" i="1"/>
  <c r="C173" i="1"/>
  <c r="C164" i="1"/>
  <c r="C162" i="1"/>
  <c r="C152" i="1"/>
  <c r="C145" i="1"/>
  <c r="C140" i="1"/>
  <c r="C133" i="1"/>
  <c r="D125" i="1"/>
  <c r="E125" i="1"/>
  <c r="F125" i="1"/>
  <c r="C123" i="1"/>
  <c r="C121" i="1"/>
  <c r="C119" i="1"/>
  <c r="C111" i="1"/>
  <c r="C107" i="1"/>
  <c r="C103" i="1"/>
  <c r="C99" i="1" s="1"/>
  <c r="C100" i="1"/>
  <c r="C93" i="1"/>
  <c r="C86" i="1"/>
  <c r="C83" i="1"/>
  <c r="C71" i="1"/>
  <c r="G71" i="1" s="1"/>
  <c r="C183" i="1" l="1"/>
  <c r="C172" i="1"/>
  <c r="C127" i="1"/>
  <c r="C208" i="1"/>
  <c r="C139" i="1"/>
  <c r="C106" i="1"/>
  <c r="C98" i="1" s="1"/>
  <c r="C29" i="1"/>
  <c r="C126" i="1" l="1"/>
  <c r="C125" i="1" s="1"/>
  <c r="C96" i="1"/>
  <c r="C90" i="1"/>
  <c r="C78" i="1"/>
  <c r="C67" i="1"/>
  <c r="C63" i="1"/>
  <c r="C56" i="1"/>
  <c r="C48" i="1" l="1"/>
  <c r="C47" i="1" s="1"/>
  <c r="C43" i="1"/>
  <c r="C40" i="1"/>
  <c r="C38" i="1"/>
  <c r="C36" i="1"/>
  <c r="C33" i="1"/>
  <c r="C27" i="1"/>
  <c r="C22" i="1"/>
  <c r="C18" i="1"/>
  <c r="C10" i="1"/>
  <c r="C92" i="1"/>
  <c r="C89" i="1"/>
  <c r="C82" i="1"/>
  <c r="C66" i="1"/>
  <c r="G66" i="1" s="1"/>
  <c r="E7" i="1"/>
  <c r="F7" i="1"/>
  <c r="C9" i="1" l="1"/>
  <c r="C26" i="1"/>
  <c r="G26" i="1" s="1"/>
  <c r="D7" i="1"/>
  <c r="C8" i="1" l="1"/>
  <c r="F10" i="1"/>
  <c r="F9" i="1" s="1"/>
  <c r="H8" i="1"/>
  <c r="E9" i="1"/>
  <c r="D9" i="1"/>
  <c r="H7" i="1"/>
  <c r="C7" i="1" l="1"/>
  <c r="G7" i="1" s="1"/>
  <c r="G8" i="1"/>
</calcChain>
</file>

<file path=xl/sharedStrings.xml><?xml version="1.0" encoding="utf-8"?>
<sst xmlns="http://schemas.openxmlformats.org/spreadsheetml/2006/main" count="653" uniqueCount="322">
  <si>
    <t/>
  </si>
  <si>
    <t>Izvršenje 2020.</t>
  </si>
  <si>
    <t>Izvorni plan 2021.</t>
  </si>
  <si>
    <t>Tekući plan 2021.</t>
  </si>
  <si>
    <t>Izvršenje 2021.</t>
  </si>
  <si>
    <t>Indeks  4/1</t>
  </si>
  <si>
    <t>Indeks  4/3</t>
  </si>
  <si>
    <t>A. RAČUN PRIHODA I RASHODA</t>
  </si>
  <si>
    <t>6 Prihodi poslovanja</t>
  </si>
  <si>
    <t>61 Prihodi od poreza</t>
  </si>
  <si>
    <t>611 Porez i prirez na dohodak</t>
  </si>
  <si>
    <t>6111 Porez i prirez na dohodak od nesamostalnog rada</t>
  </si>
  <si>
    <t>6112 Porez i prirez na dohodak od samostalnih djelatnosti</t>
  </si>
  <si>
    <t>6113 Porez i prirez na dohodak od imovine i imovinskih prava</t>
  </si>
  <si>
    <t>6114 Porez i prirez na dohodak od kapitala</t>
  </si>
  <si>
    <t>6115 Porez i prirez na dohodak po godišnjoj prijavi</t>
  </si>
  <si>
    <t>6116 Porez i prirez na dohodak utvrđen u postupku nadzora za prethodne godine</t>
  </si>
  <si>
    <t>6117 Povrat poreza i prireza na dohodak po godišnjoj prijavi</t>
  </si>
  <si>
    <t>613 Porezi na imovinu</t>
  </si>
  <si>
    <t>6131 Stalni porezi na nepokretnu imovinu (zemlju, zgrade, kuće i ostalo)</t>
  </si>
  <si>
    <t>6132 Porez na nasljedstava i darove</t>
  </si>
  <si>
    <t>6134 Povremeni porezi na imovinu</t>
  </si>
  <si>
    <t>614 Porezi na robu i usluge</t>
  </si>
  <si>
    <t>6142 Porez na promet</t>
  </si>
  <si>
    <t>6145 Porezi na korištenje dobara ili izvođenje aktivnosti</t>
  </si>
  <si>
    <t>6147 Porez na dobitke od igara na sreću i ostali porezi od igara na sreću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</si>
  <si>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</si>
  <si>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</si>
  <si>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</si>
  <si>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</si>
  <si>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</si>
  <si>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6323 Tekuće pomoći od institucija i tijela  EU</t>
  </si>
  <si>
    <t>633 Pomoći proračunu iz drugih proračuna i izvanproračunskim korisnicima</t>
  </si>
  <si>
    <t>6331 Tekuće pomoći proračunu iz drugih proračuna i izvanproračunskim korisnicima</t>
  </si>
  <si>
    <t>6332 Kapitalne pomoći proračunu iz drugih proračuna i izvanproračunskim korisnicima</t>
  </si>
  <si>
    <t>634 Pomoći od izvanproračunskih korisnika</t>
  </si>
  <si>
    <t>6341 Tekuće pomoći od izvanproračunskih korisnika</t>
  </si>
  <si>
    <t>635 Pomoći izravnanja za decentralizirane funkcije</t>
  </si>
  <si>
    <t>6351 Tekuće pomoći izravnanja za decentralizirane funkcije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</si>
  <si>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</si>
  <si>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</si>
  <si>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</si>
  <si>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</si>
  <si>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</si>
  <si>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6382 Kapitalne pomoći temeljem prijenosa EU sredstava</t>
  </si>
  <si>
    <t>639 Prijenosi između proračunskih korisnika istog proračuna</t>
  </si>
  <si>
    <t>64 Prihodi od imovine</t>
  </si>
  <si>
    <t>641 Prihodi od financijske imovine</t>
  </si>
  <si>
    <t>6412 Prihodi od kamata po vrijednosnim papirima</t>
  </si>
  <si>
    <t>6413 Kamate na oročena sredstva i depozite po viđenju</t>
  </si>
  <si>
    <t>6414 Prihodi od zateznih kamata</t>
  </si>
  <si>
    <t>6415 Prihodi od pozitivnih tečajnih razlika i razlika zbog primjene valutne klauzule</t>
  </si>
  <si>
    <t>6416 Prihodi od dividendi</t>
  </si>
  <si>
    <t>6419 Ostali prihodi od financijske imovine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</si>
  <si>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</si>
  <si>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</si>
  <si>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</si>
  <si>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</si>
  <si>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6424 Naknade za ceste</t>
  </si>
  <si>
    <t>6425 Prihodi od prodaje kratkotrajne nefinancijske imovine</t>
  </si>
  <si>
    <t>6429 Ostali prihodi od nefinancijske imovine</t>
  </si>
  <si>
    <t>643 Prihodi od kamata na dane zajmove</t>
  </si>
  <si>
    <t>6432 Prihodi od kamata na dane zajmove neprofitnim organizacijama, građanima i kućanstvima</t>
  </si>
  <si>
    <t>6434 Prihodi od kamata na dane zajmove trgovačkim društvima u javnom sektoru</t>
  </si>
  <si>
    <t>65 Prihodi od upravnih i administrativnih pristojbi, pristojbi po posebnim propisima i naknada</t>
  </si>
  <si>
    <t>651 Upravne i administrativne pristojbe</t>
  </si>
  <si>
    <t>6512 Županijske, gradske i općinske pristojbe i naknade</t>
  </si>
  <si>
    <t>6513 Ostale upravne pristojbe i naknade</t>
  </si>
  <si>
    <t>6514 Ostale pristojbe i naknade</t>
  </si>
  <si>
    <t>652 Prihodi po posebnim propisima</t>
  </si>
  <si>
    <t>6521 Prihodi državne uprave</t>
  </si>
  <si>
    <t>6522 Prihodi vodnog gospodarstva</t>
  </si>
  <si>
    <t>6524 Doprinosi za šume</t>
  </si>
  <si>
    <t>6526 Ostali nespomenuti prihodi</t>
  </si>
  <si>
    <t>6528 Prihodi od novčane naknade poslodavca zbog nezapošljavanja osoba s invaliditetom</t>
  </si>
  <si>
    <t>653 Komunalni doprinosi i naknade</t>
  </si>
  <si>
    <t>6531 Komunalni doprinosi</t>
  </si>
  <si>
    <t>6532 Komunalne naknade</t>
  </si>
  <si>
    <t>6533 Naknade za priključak</t>
  </si>
  <si>
    <t>661 Prihodi od prodaje proizvoda i robe te pruženih usluga</t>
  </si>
  <si>
    <t>6614 Prihodi od prodaje proizvoda i robe</t>
  </si>
  <si>
    <t>6615 Prihodi od pruženih usluga</t>
  </si>
  <si>
    <t>6631 Tekuće donacije</t>
  </si>
  <si>
    <t>6632 Kapitalne donacije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</si>
  <si>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</si>
  <si>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</si>
  <si>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</si>
  <si>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68 Kazne, upravne mjere i ostali prihodi</t>
  </si>
  <si>
    <t>681 Kazne i upravne mjere</t>
  </si>
  <si>
    <t>6819 Ostale kazne</t>
  </si>
  <si>
    <t>683 Ostali prihodi</t>
  </si>
  <si>
    <t>6831 Ostali prihodi</t>
  </si>
  <si>
    <t>7 Prihodi od prodaje nefinancijske imovine</t>
  </si>
  <si>
    <t>71 Prihodi od prodaje neproizvedene dugotrajne imovine</t>
  </si>
  <si>
    <t>711 Prihodi od prodaje materijalne imovine - prirodnih bogatstava</t>
  </si>
  <si>
    <t>7111 Zemljište</t>
  </si>
  <si>
    <t>7112 Rudna bogatstva</t>
  </si>
  <si>
    <t>712 Prihodi od prodaje nematerijalne imovine</t>
  </si>
  <si>
    <t>7124 Ostala prava</t>
  </si>
  <si>
    <t>7126 Ostala nematerijalna imovina</t>
  </si>
  <si>
    <t>72 Prihodi od prodaje proizvedene dugotrajne imovine</t>
  </si>
  <si>
    <t>721 Prihodi od prodaje građevinskih objekata</t>
  </si>
  <si>
    <t>7211 Stambeni objekti</t>
  </si>
  <si>
    <t>7212 Poslovni objekti</t>
  </si>
  <si>
    <t>7214 Ostali građevinski objekti</t>
  </si>
  <si>
    <t>722 Prihodi od prodaje postrojenja i opreme</t>
  </si>
  <si>
    <t>7221 Uredska oprema i namještaj</t>
  </si>
  <si>
    <t>7222 Komunikacijska oprema</t>
  </si>
  <si>
    <t>7223 Oprema za održavanje i zaštitu</t>
  </si>
  <si>
    <t>7226 Sportska i glazbena oprema</t>
  </si>
  <si>
    <t>7227 Uređaji, strojevi i oprema za ostale namjene</t>
  </si>
  <si>
    <t>723 Prihodi od prodaje prijevoznih sredstava</t>
  </si>
  <si>
    <t>7231 Prijevozna sredstva u cestovnom prometu</t>
  </si>
  <si>
    <t>724 Prihodi od prodaje knjiga, umjetničkih djela i ostalih izložbenih vrijednosti</t>
  </si>
  <si>
    <t>7241 Knjige</t>
  </si>
  <si>
    <t>725 Prihodi od prodaje višegodišnjih nasada i osnovnog stada</t>
  </si>
  <si>
    <t>7252 Osnovno stado</t>
  </si>
  <si>
    <t>3 Rashodi poslovanja</t>
  </si>
  <si>
    <t>31 Rashodi za zaposlene</t>
  </si>
  <si>
    <t>311 Plaće (Bruto)</t>
  </si>
  <si>
    <t>3111 Plaće za redovan rad</t>
  </si>
  <si>
    <t>3112 Plaće u naravi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</si>
  <si>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</si>
  <si>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</si>
  <si>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</si>
  <si>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</si>
  <si>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</si>
  <si>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3131 Doprinosi za mirovinsko osiguranje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</si>
  <si>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</si>
  <si>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</si>
  <si>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</si>
  <si>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</si>
  <si>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</si>
  <si>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</si>
  <si>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</si>
  <si>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</si>
  <si>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</si>
  <si>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</si>
  <si>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</si>
  <si>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</si>
  <si>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</si>
  <si>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</si>
  <si>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</si>
  <si>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</si>
  <si>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</si>
  <si>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</si>
  <si>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</si>
  <si>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</si>
  <si>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</si>
  <si>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</si>
  <si>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</si>
  <si>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</si>
  <si>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</si>
  <si>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</si>
  <si>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</si>
  <si>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</si>
  <si>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</si>
  <si>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</si>
  <si>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</si>
  <si>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</si>
  <si>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</si>
  <si>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</si>
  <si>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</si>
  <si>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</si>
  <si>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342 Kamate za primljene kredite i zajmove</t>
  </si>
  <si>
    <t>3423 Kamate za primljene kredite i zajmove od kreditnih i ostalih finan. institucija izvan javnog sektora</t>
  </si>
  <si>
    <t>3426 Kamate za primljene zajmove od trgovačkih društava u javnom sektoru</t>
  </si>
  <si>
    <t>3427 Kamate za primljene zajmove od trgovačkih društava i obrtnika izvan javnog sektora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</si>
  <si>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</si>
  <si>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</si>
  <si>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</si>
  <si>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</si>
  <si>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</si>
  <si>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</si>
  <si>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351 Subvencije trgovačkim društvima u javnom sektoru</t>
  </si>
  <si>
    <t>3512 Subvencije trgovačkim društvima u javnom sektoru</t>
  </si>
  <si>
    <t>352 Subvencije trgovačkim društvima, zadrugama, poljoprivrednicima i obrtnicima izvan javnog sektora</t>
  </si>
  <si>
    <t>3522 Subvencije trgovačkim društvima i zadrugama izvan javnog sektora</t>
  </si>
  <si>
    <t>3523 Subvencije poljoprivrednicima i obrtnicima</t>
  </si>
  <si>
    <t>353 Subvencije trgovačkim društvima, zadrugama, poljoprivrednicima i obrtnicima iz EU sredstava</t>
  </si>
  <si>
    <t>3531 Subvencije trgovačkim društvima, zadrugama, poljoprivrednicima i obrtnicima iz EU sredstava</t>
  </si>
  <si>
    <t>36 Pomoći dane u inozemstvo i unutar općeg proračuna</t>
  </si>
  <si>
    <t>361 Pomoći inozemnim vladama</t>
  </si>
  <si>
    <t>3611 Tekuće pomoći inozemnim vladama</t>
  </si>
  <si>
    <t>363 Pomoći unutar općeg proračuna</t>
  </si>
  <si>
    <t>3631 Tekuće pomoći unutar općeg proračuna</t>
  </si>
  <si>
    <t>3632 Kapitalne pomoći unutar općeg proračuna</t>
  </si>
  <si>
    <t>366 Pomoći proračunskim korisnicima drugih proračuna</t>
  </si>
  <si>
    <t>3661 Tekuće pomoći proračunskim korisnicima drugih proračuna</t>
  </si>
  <si>
    <t>368 Pomoći temeljem prijenosa EU sredstava</t>
  </si>
  <si>
    <t>3681 Tekuće pomoći temeljem prijenosa EU sredstava</t>
  </si>
  <si>
    <t>369 Prijenosi između proračunskih korisnika istog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</si>
  <si>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</si>
  <si>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</si>
  <si>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</si>
  <si>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</si>
  <si>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</si>
  <si>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</si>
  <si>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</si>
  <si>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3812 Tekuće donacije u naravi</t>
  </si>
  <si>
    <t>3813 Tekuće donacije iz EU sredstava</t>
  </si>
  <si>
    <t>382 Kapitalne donacije</t>
  </si>
  <si>
    <t>3821 Kapitalne donacije neprofitnim organizacijama</t>
  </si>
  <si>
    <t>3822 Kapitalne donacije građanima i kućanstvima</t>
  </si>
  <si>
    <t>383 Kazne, penali i naknade štete</t>
  </si>
  <si>
    <t>3831 Naknade šteta pravnim i fizičkim osobama</t>
  </si>
  <si>
    <t>3832 Penali, ležarine i drugo</t>
  </si>
  <si>
    <t>3833 Naknade šteta zaposlenicima</t>
  </si>
  <si>
    <t>3834 Ugovorene kazne i ostale naknade šteta</t>
  </si>
  <si>
    <t>3835 Ostale kazne</t>
  </si>
  <si>
    <t>386 Kapitalne pomoći</t>
  </si>
  <si>
    <t>4 Rashodi za nabavu nefinancijske imovine</t>
  </si>
  <si>
    <t>41 Rashodi za nabavu neproizvedene dugotrajne imovine</t>
  </si>
  <si>
    <t>411 Materijalna imovina - prirodna bogatstva</t>
  </si>
  <si>
    <t>4111 Zemljište</t>
  </si>
  <si>
    <t>412 Nematerijalna imovina</t>
  </si>
  <si>
    <t>4123 Licence</t>
  </si>
  <si>
    <t>4124 Ostala prava</t>
  </si>
  <si>
    <t>4126 Ostala nematerijalna imovina</t>
  </si>
  <si>
    <t>42 Rashodi za nabavu proizvedene dugotrajne imovine</t>
  </si>
  <si>
    <t>421 Građevinski objekti</t>
  </si>
  <si>
    <t>4211 Stambeni objekti</t>
  </si>
  <si>
    <t>4212 Poslovni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</si>
  <si>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</si>
  <si>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</si>
  <si>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</si>
  <si>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</si>
  <si>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</si>
  <si>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</si>
  <si>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</si>
  <si>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4225 Instrumenti, uređaji i strojevi</t>
  </si>
  <si>
    <t>4226 Sportska i glazbena oprema</t>
  </si>
  <si>
    <t>4227 Uređaji, strojevi i oprema za ostale namjene</t>
  </si>
  <si>
    <t>423 Prijevozna sredstva</t>
  </si>
  <si>
    <t>4231 Prijevozna sredstva u cestovnom prometu</t>
  </si>
  <si>
    <t>4233 Prijevozna sredstva u pomorskom i riječnom prometu</t>
  </si>
  <si>
    <t>424 Knjige, umjetnička djela i ostale izložbene vrijednosti</t>
  </si>
  <si>
    <t>4241 Knjige</t>
  </si>
  <si>
    <t>4242 Umjetnička djela (izložena u galerijama, muzejima i slično)</t>
  </si>
  <si>
    <t>4243 Muzejski izlošci i predmeti prirodnih rijetkosti</t>
  </si>
  <si>
    <t>4244 Ostale nespomenute izložbene vrijednosti</t>
  </si>
  <si>
    <t>425 Višegodišnji nasadi i osnovno stado</t>
  </si>
  <si>
    <t>4252 Osnovno stado</t>
  </si>
  <si>
    <t>426 Nematerijalna proizvedena imovina</t>
  </si>
  <si>
    <t>4262 Ulaganja u računalne programe</t>
  </si>
  <si>
    <t>4263 Umjetnička, literarna i znanstvena djela</t>
  </si>
  <si>
    <t>4264 Ostala nematerijalna proizvedena imovina</t>
  </si>
  <si>
    <t>43 Rashodi za nabavu plemenitih metala i ostalih pohranjenih vrijednosti</t>
  </si>
  <si>
    <t>431 Plemeniti metali i ostale pohranjene vrijednosti</t>
  </si>
  <si>
    <t>4312 Pohranjene knjige, umjetnička djela i slične vrijednosti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</si>
  <si>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</si>
  <si>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</si>
  <si>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</si>
  <si>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</si>
  <si>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</si>
  <si>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453 Dodatna ulaganja na prijevoznim sredstvima</t>
  </si>
  <si>
    <t>454 Dodatna ulaganja za ostalu nefinancijsku imovinu</t>
  </si>
  <si>
    <t>4541 Dodatna ulaganja za ostalu nefinancijsku imovinu</t>
  </si>
  <si>
    <t>RAČUN PRIHODA I RASHODA I RAČUN FINANCIRANJA</t>
  </si>
  <si>
    <t>BROJ KONTA</t>
  </si>
  <si>
    <t>NAZIV</t>
  </si>
  <si>
    <t>UKUPNO PRIHODI</t>
  </si>
  <si>
    <t>6417 Prihodi iz dobiti trgovačkih društava, kreditnih i ostalih financijskih institucija po posebnim propisima</t>
  </si>
  <si>
    <t>66 Prihodi od prodaje proizvoda i robe te pruženih usluga, prihodi od donacija i povrati po protestiranim jamstvima</t>
  </si>
  <si>
    <t>663 Donacije od pravnih i fizičkih osoba izvan općeg proračuna i povrat donacija po protestiranim jamstvima</t>
  </si>
  <si>
    <t>3422 Kamate za primljene kredite i zajmove od kreditnih i ostalih financijskih institucija u javnom sektoru</t>
  </si>
  <si>
    <t>3861 Kapitalne pomoći kreditnim i ostalim financijskim institucijama te trgovačkim društvima u javnom sektoru</t>
  </si>
  <si>
    <t>UKUPNO RASHODI</t>
  </si>
  <si>
    <t>B. RAČUN FINANCIRANJA</t>
  </si>
  <si>
    <t>6324 Kapitalne pomoći od institucija i tijela EU</t>
  </si>
  <si>
    <t>6527 Naknade od financijske imovine</t>
  </si>
  <si>
    <t>6813 Kazne za porezne prekršaje</t>
  </si>
  <si>
    <t>7224 Medicinska i labaratorijska oprema</t>
  </si>
  <si>
    <t>7225 Instrumenti, uređaji i strojevi</t>
  </si>
  <si>
    <t>3662 Kapitalne pomoći proračunskim korisnicima drugih proračuna</t>
  </si>
  <si>
    <t>3682 Kapitalne pomoći temeljem prijenosa EU sredstava</t>
  </si>
  <si>
    <t>3862 Kapitalne pomoći kreditnim i ostalim financijskim institucijama te trgovačkim društvima izvan javnog sektora</t>
  </si>
  <si>
    <t>4531 Dodatna ulaganja na prijevoznim sredstvima</t>
  </si>
  <si>
    <t>8 Primici od financijske imovine i zaduživanja</t>
  </si>
  <si>
    <t>81 Primljeni povrati glavnica danih zajmova i depozita</t>
  </si>
  <si>
    <t>812 Primici (povrati) glavnice zajmova danih neprofitnim organizacijama, građanima i kućanstvima</t>
  </si>
  <si>
    <t>8121 Povrat zajmova danih neprofitnim organizacijama, građanima i kućanstvima u tuzemstvu</t>
  </si>
  <si>
    <t>818 Primici od povrata depozita i jamčevnih pologa</t>
  </si>
  <si>
    <t>8181 Primici od povrata depozita od kreditnih i ostalih financijskih institucija - tuzemni</t>
  </si>
  <si>
    <t>83 Primici od prodaje dionica i udjela u glavnici</t>
  </si>
  <si>
    <t>832 Primici od prodaje dionica i udjela u glavnici trgovačkih društava u javnom sektoru</t>
  </si>
  <si>
    <t>8321 Dionice i udjeli u glavnici trgovačkih društava u javnom sektoru</t>
  </si>
  <si>
    <t>834 Primici od prodaje dionica i udjela u glavnici trgovačkih društava izvan javnog sektora</t>
  </si>
  <si>
    <t>8341 Dionice i udjeli u glavnici tuzemnih trgovačkih društava izvan javnog sektora</t>
  </si>
  <si>
    <t>84 Primici od zaduživanja</t>
  </si>
  <si>
    <t>842 Primljeni krediti i zajmovi od kreditnih i ostalih financijskih institucija u javnom sektoru</t>
  </si>
  <si>
    <t>8422 Primljeni krediti od kreditnih institucija u javnom sektoru</t>
  </si>
  <si>
    <t>844 Primljeni krediti i zajmovi od kreditnih i ostalih financijskih institucija izvan javnog sektora</t>
  </si>
  <si>
    <t>8443 Primljeni krediti od tuzemnih kreditnih institucija izvan javnog sektora</t>
  </si>
  <si>
    <t>8445 Primljeni zajmovi od ostalih tuzemnih financijskih institucija izvan javnog sektora</t>
  </si>
  <si>
    <t>847 Primljeni zajmovi od drugih razina vlasti</t>
  </si>
  <si>
    <t>8471 Primljeni zajmovi od državnog proračuna</t>
  </si>
  <si>
    <t>5 Izdaci za financijsku imovinu i otplate zajmova</t>
  </si>
  <si>
    <t>51 Izdaci za dane zajmove i depozite</t>
  </si>
  <si>
    <t>514 Izdaci za dane zajmove trgovačkim društvima u javnom sektoru</t>
  </si>
  <si>
    <t>518 Izdaci za depozite i jamčevne pologe</t>
  </si>
  <si>
    <t>5181 Izdaci za depozite u kreditnim i ostalim financijskim institucijama - tuzemni</t>
  </si>
  <si>
    <t>54 Izdaci za otplatu glavnice primljenih kredita i zajmova</t>
  </si>
  <si>
    <t>543 Otplata glavnice primljenih zajmova od trgovačkih društava u javnom sektoru</t>
  </si>
  <si>
    <t>5431 Otplata glavnice primljenih zajmova od trgovačkih društava u javnom sektoru</t>
  </si>
  <si>
    <t>5443 Otplata glavnice primljenih kredita od tuzemnih kreditnih institucija izvan javnog sektora</t>
  </si>
  <si>
    <t>545 Otplata glavnice primljenih zajmova od trgovačkih društava i obrtnika izvan javnog sektora</t>
  </si>
  <si>
    <t>5453 Otplata glavnice primljenih zajmova od tuzemnih trgovačkih društava izvan javnog sektora</t>
  </si>
  <si>
    <t>547 Otplata glavnice primljenih zajmova od drugih razina vlasti</t>
  </si>
  <si>
    <t>5471 Otplata glavnice primljenih zajmova od državnog proračuna</t>
  </si>
  <si>
    <t>5141 Dani zajmovi trgovačkim društvima u javnom sektoru</t>
  </si>
  <si>
    <t>8431 Primljeni zajmovi od trgovačkih društava u javnom sektoru</t>
  </si>
  <si>
    <t>843 Primljeni zajmovi od trgovačkih društava u javnom sektoru</t>
  </si>
  <si>
    <t>845 Primljeni zajmovi od trgovačkih društava i obrtnika izvan javnog sektora</t>
  </si>
  <si>
    <t>8453 Primljeni zajmovi od tuzemnih trgovačkih društava izvan javnog sektora</t>
  </si>
  <si>
    <t>542 Otplata glavnice primljenih kredita i zajmova od kreditnih i ostalih financijskih institucija u javnom sektoru</t>
  </si>
  <si>
    <t>5424 Otplata glavnice primljenih zajmova od ostalih financijskih institucija u javnom sektoru</t>
  </si>
  <si>
    <t>SVEUKUPNO RASHODI I IZDACI</t>
  </si>
  <si>
    <t>REZULTAT POSLOVANJA</t>
  </si>
  <si>
    <t>SVEUKUPNO PRIHODI I PRIMICI</t>
  </si>
  <si>
    <t>544 Otplata glavnice primljenih kredita i zajmova od kreditnih i ostalih financijskih institucija izvan javnog sektora</t>
  </si>
  <si>
    <t>5445 Otplata glavnice primljenih zajmova od ostalih tuzemnih financijskih institucija izvan javnog sektora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</si>
</sst>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##\%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" fontId="2" fillId="2" borderId="0" xfId="0" applyNumberFormat="1" applyFont="1" applyFill="1" applyAlignment="1">
      <alignment horizontal="center" vertical="center" wrapText="1"/>
    </xf>
    <xf numFmtId="0" fontId="3" fillId="3" borderId="0" xfId="0" applyFont="1" applyFill="1" applyBorder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right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/>
    <xf numFmtId="4" fontId="2" fillId="0" borderId="0" xfId="0" applyNumberFormat="1" applyFont="1" applyBorder="1" applyAlignment="1" applyProtection="1">
      <alignment horizontal="right"/>
    </xf>
    <xf numFmtId="0" fontId="2" fillId="2" borderId="0" xfId="0" applyFont="1" applyFill="1" applyAlignment="1">
      <alignment horizontal="center" vertical="center" wrapText="1"/>
    </xf>
    <xf numFmtId="4" fontId="4" fillId="4" borderId="0" xfId="0" applyNumberFormat="1" applyFont="1" applyFill="1" applyBorder="1" applyAlignment="1" applyProtection="1">
      <alignment horizontal="right"/>
    </xf>
    <xf numFmtId="4" fontId="3" fillId="3" borderId="0" xfId="0" applyNumberFormat="1" applyFont="1" applyFill="1" applyAlignment="1">
      <alignment horizontal="left"/>
    </xf>
    <xf numFmtId="4" fontId="4" fillId="4" borderId="0" xfId="0" applyNumberFormat="1" applyFont="1" applyFill="1" applyAlignment="1"/>
    <xf numFmtId="4" fontId="5" fillId="0" borderId="0" xfId="0" applyNumberFormat="1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/>
    </xf>
    <xf numFmtId="4" fontId="1" fillId="0" borderId="0" xfId="0" applyNumberFormat="1" applyFont="1"/>
    <xf numFmtId="0" fontId="1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4" fontId="6" fillId="0" borderId="0" xfId="0" applyNumberFormat="1" applyFont="1"/>
    <xf numFmtId="4" fontId="1" fillId="0" borderId="0" xfId="0" applyNumberFormat="1" applyFont="1" applyBorder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right"/>
    </xf>
    <xf numFmtId="4" fontId="6" fillId="0" borderId="0" xfId="0" applyNumberFormat="1" applyFont="1" applyFill="1"/>
    <xf numFmtId="0" fontId="6" fillId="0" borderId="0" xfId="0" applyFont="1"/>
    <xf numFmtId="0" fontId="3" fillId="3" borderId="0" xfId="0" applyFont="1" applyFill="1" applyAlignment="1">
      <alignment horizontal="left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6" fillId="0" borderId="0" xfId="0" applyFont="1"/>
    <xf numFmtId="0" fontId="2" fillId="0" borderId="0" xfId="0" applyFont="1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7"/>
  <sheetViews>
    <sheetView tabSelected="1" zoomScaleNormal="100" workbookViewId="0">
      <selection activeCell="B311" sqref="B311"/>
    </sheetView>
  </sheetViews>
  <sheetFormatPr defaultRowHeight="12.75" x14ac:dyDescent="0.2"/>
  <cols>
    <col min="1" max="1" width="9.140625" style="1"/>
    <col min="2" max="2" width="99.140625" style="1" customWidth="1"/>
    <col min="3" max="3" width="20.7109375" style="16" customWidth="1"/>
    <col min="4" max="4" width="18.140625" style="1" customWidth="1"/>
    <col min="5" max="5" width="19.42578125" style="1" customWidth="1"/>
    <col min="6" max="6" width="18.7109375" style="1" customWidth="1"/>
    <col min="7" max="7" width="9.28515625" style="1" bestFit="1" customWidth="1"/>
    <col min="8" max="8" width="8.5703125" style="1" customWidth="1"/>
    <col min="9" max="9" width="9.140625" style="1"/>
    <col min="10" max="10" width="16.28515625" style="1" customWidth="1"/>
    <col min="11" max="16384" width="9.140625" style="1"/>
  </cols>
  <sheetData>
    <row r="1" spans="1:8" x14ac:dyDescent="0.2">
      <c r="F1" s="16"/>
      <c r="G1" s="16"/>
    </row>
    <row r="2" spans="1:8" x14ac:dyDescent="0.2">
      <c r="A2" s="29" t="s">
        <v>258</v>
      </c>
      <c r="B2" s="29"/>
      <c r="C2" s="29"/>
      <c r="D2" s="29"/>
      <c r="E2" s="29"/>
      <c r="F2" s="29"/>
      <c r="G2" s="29"/>
      <c r="H2" s="29"/>
    </row>
    <row r="3" spans="1:8" x14ac:dyDescent="0.2">
      <c r="F3" s="16"/>
      <c r="G3" s="16"/>
    </row>
    <row r="4" spans="1:8" s="17" customFormat="1" ht="25.5" x14ac:dyDescent="0.2">
      <c r="A4" s="30" t="s">
        <v>259</v>
      </c>
      <c r="B4" s="30" t="s">
        <v>260</v>
      </c>
      <c r="C4" s="2" t="s">
        <v>1</v>
      </c>
      <c r="D4" s="9" t="s">
        <v>2</v>
      </c>
      <c r="E4" s="9" t="s">
        <v>3</v>
      </c>
      <c r="F4" s="9" t="s">
        <v>4</v>
      </c>
      <c r="G4" s="2" t="s">
        <v>5</v>
      </c>
      <c r="H4" s="2" t="s">
        <v>6</v>
      </c>
    </row>
    <row r="5" spans="1:8" s="19" customFormat="1" x14ac:dyDescent="0.2">
      <c r="A5" s="30"/>
      <c r="B5" s="30"/>
      <c r="C5" s="18">
        <v>1</v>
      </c>
      <c r="D5" s="18">
        <v>2</v>
      </c>
      <c r="E5" s="18">
        <v>3</v>
      </c>
      <c r="F5" s="18">
        <v>4</v>
      </c>
      <c r="G5" s="18">
        <v>5</v>
      </c>
      <c r="H5" s="18">
        <v>6</v>
      </c>
    </row>
    <row r="6" spans="1:8" x14ac:dyDescent="0.2">
      <c r="A6" s="25" t="s">
        <v>7</v>
      </c>
      <c r="B6" s="25"/>
      <c r="C6" s="11"/>
      <c r="D6" s="3"/>
      <c r="E6" s="3"/>
      <c r="F6" s="3"/>
      <c r="G6" s="4"/>
      <c r="H6" s="4"/>
    </row>
    <row r="7" spans="1:8" x14ac:dyDescent="0.2">
      <c r="A7" s="25" t="s">
        <v>261</v>
      </c>
      <c r="B7" s="25"/>
      <c r="C7" s="5">
        <f>+C8+C98</f>
        <v>10842978708.079998</v>
      </c>
      <c r="D7" s="5">
        <f>+D8+D98</f>
        <v>12790000957</v>
      </c>
      <c r="E7" s="5">
        <f t="shared" ref="E7:F7" si="0">+E8+E98</f>
        <v>12790000957</v>
      </c>
      <c r="F7" s="5">
        <f t="shared" si="0"/>
        <v>12102701564.719999</v>
      </c>
      <c r="G7" s="5">
        <f>F7/C7*100</f>
        <v>111.61786710603127</v>
      </c>
      <c r="H7" s="5">
        <f>F7/E7*100</f>
        <v>94.626275677455368</v>
      </c>
    </row>
    <row r="8" spans="1:8" x14ac:dyDescent="0.2">
      <c r="A8" s="6" t="s">
        <v>8</v>
      </c>
      <c r="B8" s="7"/>
      <c r="C8" s="12">
        <f>+C9+C47+C26+C66+C82+C89+C92</f>
        <v>10664705606.809998</v>
      </c>
      <c r="D8" s="10">
        <v>12673397957</v>
      </c>
      <c r="E8" s="10">
        <v>12673397957</v>
      </c>
      <c r="F8" s="10">
        <v>11851387958.76</v>
      </c>
      <c r="G8" s="10">
        <f>F8/C8*100</f>
        <v>111.12719277681929</v>
      </c>
      <c r="H8" s="10">
        <f>F8/E8*100</f>
        <v>93.513894213461739</v>
      </c>
    </row>
    <row r="9" spans="1:8" x14ac:dyDescent="0.2">
      <c r="A9" s="27" t="s">
        <v>9</v>
      </c>
      <c r="B9" s="26"/>
      <c r="C9" s="20">
        <f>+C10+C18+C22</f>
        <v>5235196326.4399996</v>
      </c>
      <c r="D9" s="8">
        <f>SUM(D10+D18+D22)</f>
        <v>5934539100</v>
      </c>
      <c r="E9" s="8">
        <f t="shared" ref="E9:F9" si="1">SUM(E10+E18+E22)</f>
        <v>5934539100</v>
      </c>
      <c r="F9" s="8">
        <f t="shared" si="1"/>
        <v>5648633839.5599985</v>
      </c>
      <c r="G9" s="8">
        <f t="shared" ref="G9:G71" si="2">F9/C9*100</f>
        <v>107.89726855193493</v>
      </c>
      <c r="H9" s="8">
        <f t="shared" ref="H9:H10" si="3">F9/E9*100</f>
        <v>95.182351053344632</v>
      </c>
    </row>
    <row r="10" spans="1:8" x14ac:dyDescent="0.2">
      <c r="A10" s="27" t="s">
        <v>10</v>
      </c>
      <c r="B10" s="26"/>
      <c r="C10" s="20">
        <f>SUM(C11:C17)</f>
        <v>4897684733.9300003</v>
      </c>
      <c r="D10" s="8">
        <v>5546000000</v>
      </c>
      <c r="E10" s="8">
        <v>5546000000</v>
      </c>
      <c r="F10" s="8">
        <f>SUM(F11:F17)</f>
        <v>5262076200.8599987</v>
      </c>
      <c r="G10" s="8">
        <f t="shared" si="2"/>
        <v>107.4400760099069</v>
      </c>
      <c r="H10" s="8">
        <f t="shared" si="3"/>
        <v>94.88056618932562</v>
      </c>
    </row>
    <row r="11" spans="1:8" x14ac:dyDescent="0.2">
      <c r="A11" s="26" t="s">
        <v>11</v>
      </c>
      <c r="B11" s="26"/>
      <c r="C11" s="16">
        <v>4142318635.8499999</v>
      </c>
      <c r="D11" s="21" t="s">
        <v>0</v>
      </c>
      <c r="E11" s="21" t="s">
        <v>0</v>
      </c>
      <c r="F11" s="21">
        <v>4512842138.6099997</v>
      </c>
      <c r="G11" s="13"/>
      <c r="H11" s="22"/>
    </row>
    <row r="12" spans="1:8" x14ac:dyDescent="0.2">
      <c r="A12" s="26" t="s">
        <v>12</v>
      </c>
      <c r="B12" s="26"/>
      <c r="C12" s="16">
        <v>425314778.06999999</v>
      </c>
      <c r="D12" s="21" t="s">
        <v>0</v>
      </c>
      <c r="E12" s="21" t="s">
        <v>0</v>
      </c>
      <c r="F12" s="21">
        <v>452371166.31999999</v>
      </c>
      <c r="G12" s="13"/>
      <c r="H12" s="22"/>
    </row>
    <row r="13" spans="1:8" x14ac:dyDescent="0.2">
      <c r="A13" s="26" t="s">
        <v>13</v>
      </c>
      <c r="B13" s="26"/>
      <c r="C13" s="16">
        <v>127526295.87</v>
      </c>
      <c r="D13" s="21" t="s">
        <v>0</v>
      </c>
      <c r="E13" s="21" t="s">
        <v>0</v>
      </c>
      <c r="F13" s="21">
        <v>153975808.31999999</v>
      </c>
      <c r="G13" s="13"/>
      <c r="H13" s="22"/>
    </row>
    <row r="14" spans="1:8" x14ac:dyDescent="0.2">
      <c r="A14" s="26" t="s">
        <v>14</v>
      </c>
      <c r="B14" s="26"/>
      <c r="C14" s="16">
        <v>447238969.92000002</v>
      </c>
      <c r="D14" s="21" t="s">
        <v>0</v>
      </c>
      <c r="E14" s="21" t="s">
        <v>0</v>
      </c>
      <c r="F14" s="21">
        <v>641337639.90999997</v>
      </c>
      <c r="G14" s="13"/>
      <c r="H14" s="22"/>
    </row>
    <row r="15" spans="1:8" x14ac:dyDescent="0.2">
      <c r="A15" s="26" t="s">
        <v>15</v>
      </c>
      <c r="B15" s="26"/>
      <c r="C15" s="16">
        <v>79680108.299999997</v>
      </c>
      <c r="D15" s="21" t="s">
        <v>0</v>
      </c>
      <c r="E15" s="21" t="s">
        <v>0</v>
      </c>
      <c r="F15" s="21">
        <v>100820426.12</v>
      </c>
      <c r="G15" s="13"/>
      <c r="H15" s="22"/>
    </row>
    <row r="16" spans="1:8" x14ac:dyDescent="0.2">
      <c r="A16" s="26" t="s">
        <v>16</v>
      </c>
      <c r="B16" s="26"/>
      <c r="C16" s="16">
        <v>1971097.01</v>
      </c>
      <c r="D16" s="21" t="s">
        <v>0</v>
      </c>
      <c r="E16" s="21" t="s">
        <v>0</v>
      </c>
      <c r="F16" s="21">
        <v>5807665.1200000001</v>
      </c>
      <c r="G16" s="13"/>
      <c r="H16" s="22"/>
    </row>
    <row r="17" spans="1:8" x14ac:dyDescent="0.2">
      <c r="A17" s="26" t="s">
        <v>17</v>
      </c>
      <c r="B17" s="26"/>
      <c r="C17" s="16">
        <v>-326365151.08999997</v>
      </c>
      <c r="D17" s="21" t="s">
        <v>0</v>
      </c>
      <c r="E17" s="21" t="s">
        <v>0</v>
      </c>
      <c r="F17" s="21">
        <v>-605078643.53999996</v>
      </c>
      <c r="G17" s="13"/>
      <c r="H17" s="22"/>
    </row>
    <row r="18" spans="1:8" x14ac:dyDescent="0.2">
      <c r="A18" s="27" t="s">
        <v>18</v>
      </c>
      <c r="B18" s="31"/>
      <c r="C18" s="20">
        <f>SUM(C19:C21)</f>
        <v>248923754.65000001</v>
      </c>
      <c r="D18" s="8">
        <v>305000000</v>
      </c>
      <c r="E18" s="8">
        <v>305000000</v>
      </c>
      <c r="F18" s="8">
        <v>308012310.32999998</v>
      </c>
      <c r="G18" s="8">
        <f t="shared" si="2"/>
        <v>123.7376122512219</v>
      </c>
      <c r="H18" s="8">
        <f t="shared" ref="H18" si="4">F18/E18*100</f>
        <v>100.98764273114753</v>
      </c>
    </row>
    <row r="19" spans="1:8" x14ac:dyDescent="0.2">
      <c r="A19" s="26" t="s">
        <v>19</v>
      </c>
      <c r="B19" s="26"/>
      <c r="C19" s="16">
        <v>422188.45</v>
      </c>
      <c r="D19" s="21" t="s">
        <v>0</v>
      </c>
      <c r="E19" s="21" t="s">
        <v>0</v>
      </c>
      <c r="F19" s="21">
        <v>569117.25</v>
      </c>
      <c r="G19" s="13"/>
      <c r="H19" s="22"/>
    </row>
    <row r="20" spans="1:8" x14ac:dyDescent="0.2">
      <c r="A20" s="26" t="s">
        <v>20</v>
      </c>
      <c r="B20" s="26"/>
      <c r="C20" s="16">
        <v>2405773.1</v>
      </c>
      <c r="D20" s="21" t="s">
        <v>0</v>
      </c>
      <c r="E20" s="21" t="s">
        <v>0</v>
      </c>
      <c r="F20" s="21">
        <v>3600951.98</v>
      </c>
      <c r="G20" s="13"/>
      <c r="H20" s="22"/>
    </row>
    <row r="21" spans="1:8" x14ac:dyDescent="0.2">
      <c r="A21" s="26" t="s">
        <v>21</v>
      </c>
      <c r="B21" s="26"/>
      <c r="C21" s="16">
        <v>246095793.09999999</v>
      </c>
      <c r="D21" s="21" t="s">
        <v>0</v>
      </c>
      <c r="E21" s="21" t="s">
        <v>0</v>
      </c>
      <c r="F21" s="21">
        <v>303842241.10000002</v>
      </c>
      <c r="G21" s="13"/>
      <c r="H21" s="22"/>
    </row>
    <row r="22" spans="1:8" x14ac:dyDescent="0.2">
      <c r="A22" s="27" t="s">
        <v>22</v>
      </c>
      <c r="B22" s="26"/>
      <c r="C22" s="20">
        <f>SUM(C23:C25)</f>
        <v>88587837.859999999</v>
      </c>
      <c r="D22" s="8">
        <v>83539100</v>
      </c>
      <c r="E22" s="8">
        <v>83539100</v>
      </c>
      <c r="F22" s="8">
        <v>78545328.370000005</v>
      </c>
      <c r="G22" s="8">
        <f t="shared" si="2"/>
        <v>88.663783051268624</v>
      </c>
      <c r="H22" s="8">
        <f t="shared" ref="H22" si="5">F22/E22*100</f>
        <v>94.02223434296036</v>
      </c>
    </row>
    <row r="23" spans="1:8" x14ac:dyDescent="0.2">
      <c r="A23" s="26" t="s">
        <v>23</v>
      </c>
      <c r="B23" s="26"/>
      <c r="C23" s="16">
        <v>14674028.6</v>
      </c>
      <c r="D23" s="21" t="s">
        <v>0</v>
      </c>
      <c r="E23" s="21" t="s">
        <v>0</v>
      </c>
      <c r="F23" s="21">
        <v>1649543.7</v>
      </c>
      <c r="G23" s="13"/>
      <c r="H23" s="22"/>
    </row>
    <row r="24" spans="1:8" x14ac:dyDescent="0.2">
      <c r="A24" s="26" t="s">
        <v>24</v>
      </c>
      <c r="B24" s="26"/>
      <c r="C24" s="16">
        <v>73808409.260000005</v>
      </c>
      <c r="D24" s="21" t="s">
        <v>0</v>
      </c>
      <c r="E24" s="21" t="s">
        <v>0</v>
      </c>
      <c r="F24" s="21">
        <v>76853284.670000002</v>
      </c>
      <c r="G24" s="13"/>
      <c r="H24" s="22"/>
    </row>
    <row r="25" spans="1:8" x14ac:dyDescent="0.2">
      <c r="A25" s="26" t="s">
        <v>25</v>
      </c>
      <c r="B25" s="26"/>
      <c r="C25" s="16">
        <v>105400</v>
      </c>
      <c r="D25" s="21" t="s">
        <v>0</v>
      </c>
      <c r="E25" s="21" t="s">
        <v>0</v>
      </c>
      <c r="F25" s="21">
        <v>42500</v>
      </c>
      <c r="G25" s="13"/>
      <c r="H25" s="22"/>
    </row>
    <row r="26" spans="1:8" x14ac:dyDescent="0.2">
      <c r="A26" s="27" t="s">
        <v>26</v>
      </c>
      <c r="B26" s="26"/>
      <c r="C26" s="20">
        <f>+C27+C29+C33+C36+C38+C40+C43+C46</f>
        <v>2179691462.6700001</v>
      </c>
      <c r="D26" s="8">
        <v>3120643700</v>
      </c>
      <c r="E26" s="8">
        <v>3120643700</v>
      </c>
      <c r="F26" s="8">
        <v>2600400935.3400002</v>
      </c>
      <c r="G26" s="8">
        <f t="shared" si="2"/>
        <v>119.30133139828214</v>
      </c>
      <c r="H26" s="8">
        <f t="shared" ref="H26:H27" si="6">F26/E26*100</f>
        <v>83.328991878822961</v>
      </c>
    </row>
    <row r="27" spans="1:8" x14ac:dyDescent="0.2">
      <c r="A27" s="27" t="s">
        <v>27</v>
      </c>
      <c r="B27" s="26"/>
      <c r="C27" s="20">
        <f>+C28</f>
        <v>53981</v>
      </c>
      <c r="D27" s="8">
        <v>9178000</v>
      </c>
      <c r="E27" s="8">
        <v>9178000</v>
      </c>
      <c r="F27" s="8">
        <v>29307.4</v>
      </c>
      <c r="G27" s="8">
        <f t="shared" si="2"/>
        <v>54.292065726829804</v>
      </c>
      <c r="H27" s="8">
        <f t="shared" si="6"/>
        <v>0.31932229243843974</v>
      </c>
    </row>
    <row r="28" spans="1:8" x14ac:dyDescent="0.2">
      <c r="A28" s="26" t="s">
        <v>28</v>
      </c>
      <c r="B28" s="26"/>
      <c r="C28" s="16">
        <v>53981</v>
      </c>
      <c r="D28" s="21" t="s">
        <v>0</v>
      </c>
      <c r="E28" s="21" t="s">
        <v>0</v>
      </c>
      <c r="F28" s="21">
        <v>29307.4</v>
      </c>
      <c r="G28" s="13"/>
      <c r="H28" s="22"/>
    </row>
    <row r="29" spans="1:8" x14ac:dyDescent="0.2">
      <c r="A29" s="27" t="s">
        <v>29</v>
      </c>
      <c r="B29" s="26"/>
      <c r="C29" s="20">
        <f>SUM(C30:C32)</f>
        <v>11081431.42</v>
      </c>
      <c r="D29" s="8">
        <v>24061000</v>
      </c>
      <c r="E29" s="8">
        <v>24061000</v>
      </c>
      <c r="F29" s="8">
        <v>12725690.51</v>
      </c>
      <c r="G29" s="8">
        <f t="shared" si="2"/>
        <v>114.8379665738165</v>
      </c>
      <c r="H29" s="8">
        <f t="shared" ref="H29" si="7">F29/E29*100</f>
        <v>52.889283529362871</v>
      </c>
    </row>
    <row r="30" spans="1:8" x14ac:dyDescent="0.2">
      <c r="A30" s="26" t="s">
        <v>30</v>
      </c>
      <c r="B30" s="26"/>
      <c r="C30" s="16">
        <v>1448943.97</v>
      </c>
      <c r="D30" s="21" t="s">
        <v>0</v>
      </c>
      <c r="E30" s="21" t="s">
        <v>0</v>
      </c>
      <c r="F30" s="21">
        <v>3109425.13</v>
      </c>
      <c r="G30" s="13"/>
      <c r="H30" s="22"/>
    </row>
    <row r="31" spans="1:8" x14ac:dyDescent="0.2">
      <c r="A31" s="26" t="s">
        <v>31</v>
      </c>
      <c r="B31" s="26"/>
      <c r="C31" s="16">
        <v>9610689.4499999993</v>
      </c>
      <c r="D31" s="21" t="s">
        <v>0</v>
      </c>
      <c r="E31" s="21" t="s">
        <v>0</v>
      </c>
      <c r="F31" s="21">
        <v>9616265.3800000008</v>
      </c>
      <c r="G31" s="13"/>
      <c r="H31" s="22"/>
    </row>
    <row r="32" spans="1:8" x14ac:dyDescent="0.2">
      <c r="A32" s="28" t="s">
        <v>269</v>
      </c>
      <c r="B32" s="28"/>
      <c r="C32" s="16">
        <v>21798</v>
      </c>
      <c r="D32" s="21"/>
      <c r="E32" s="21"/>
      <c r="F32" s="21">
        <v>0</v>
      </c>
      <c r="G32" s="13"/>
      <c r="H32" s="22"/>
    </row>
    <row r="33" spans="1:8" x14ac:dyDescent="0.2">
      <c r="A33" s="27" t="s">
        <v>32</v>
      </c>
      <c r="B33" s="26"/>
      <c r="C33" s="20">
        <f>SUM(C34:C35)</f>
        <v>209612081.04999998</v>
      </c>
      <c r="D33" s="8">
        <v>98790000</v>
      </c>
      <c r="E33" s="8">
        <v>98790000</v>
      </c>
      <c r="F33" s="8">
        <v>69535953.159999996</v>
      </c>
      <c r="G33" s="8">
        <f t="shared" si="2"/>
        <v>33.173638089787957</v>
      </c>
      <c r="H33" s="8">
        <f t="shared" ref="H33" si="8">F33/E33*100</f>
        <v>70.387643648142515</v>
      </c>
    </row>
    <row r="34" spans="1:8" x14ac:dyDescent="0.2">
      <c r="A34" s="26" t="s">
        <v>33</v>
      </c>
      <c r="B34" s="26"/>
      <c r="C34" s="16">
        <v>192165998.38999999</v>
      </c>
      <c r="D34" s="21" t="s">
        <v>0</v>
      </c>
      <c r="E34" s="21" t="s">
        <v>0</v>
      </c>
      <c r="F34" s="21">
        <v>63422464.460000001</v>
      </c>
      <c r="G34" s="13"/>
      <c r="H34" s="22"/>
    </row>
    <row r="35" spans="1:8" x14ac:dyDescent="0.2">
      <c r="A35" s="26" t="s">
        <v>34</v>
      </c>
      <c r="B35" s="26"/>
      <c r="C35" s="16">
        <v>17446082.66</v>
      </c>
      <c r="D35" s="21" t="s">
        <v>0</v>
      </c>
      <c r="E35" s="21" t="s">
        <v>0</v>
      </c>
      <c r="F35" s="21">
        <v>6113488.7000000002</v>
      </c>
      <c r="G35" s="13"/>
      <c r="H35" s="22"/>
    </row>
    <row r="36" spans="1:8" x14ac:dyDescent="0.2">
      <c r="A36" s="27" t="s">
        <v>35</v>
      </c>
      <c r="B36" s="26"/>
      <c r="C36" s="20">
        <f>+C37</f>
        <v>11351715.560000001</v>
      </c>
      <c r="D36" s="8">
        <v>3688000</v>
      </c>
      <c r="E36" s="8">
        <v>3688000</v>
      </c>
      <c r="F36" s="8">
        <v>30963510.109999999</v>
      </c>
      <c r="G36" s="8">
        <f t="shared" si="2"/>
        <v>272.76502786156846</v>
      </c>
      <c r="H36" s="8">
        <f t="shared" ref="H36" si="9">F36/E36*100</f>
        <v>839.57456914316708</v>
      </c>
    </row>
    <row r="37" spans="1:8" x14ac:dyDescent="0.2">
      <c r="A37" s="26" t="s">
        <v>36</v>
      </c>
      <c r="B37" s="26"/>
      <c r="C37" s="16">
        <v>11351715.560000001</v>
      </c>
      <c r="D37" s="21" t="s">
        <v>0</v>
      </c>
      <c r="E37" s="21" t="s">
        <v>0</v>
      </c>
      <c r="F37" s="21">
        <v>30963510.109999999</v>
      </c>
      <c r="G37" s="13"/>
      <c r="H37" s="22"/>
    </row>
    <row r="38" spans="1:8" x14ac:dyDescent="0.2">
      <c r="A38" s="27" t="s">
        <v>37</v>
      </c>
      <c r="B38" s="26"/>
      <c r="C38" s="20">
        <f>+C39</f>
        <v>61241574.579999998</v>
      </c>
      <c r="D38" s="8">
        <v>319937000</v>
      </c>
      <c r="E38" s="8">
        <v>319937000</v>
      </c>
      <c r="F38" s="8">
        <v>322728391.88</v>
      </c>
      <c r="G38" s="8">
        <f t="shared" si="2"/>
        <v>526.97598664518205</v>
      </c>
      <c r="H38" s="8">
        <f t="shared" ref="H38" si="10">F38/E38*100</f>
        <v>100.87248173234104</v>
      </c>
    </row>
    <row r="39" spans="1:8" x14ac:dyDescent="0.2">
      <c r="A39" s="26" t="s">
        <v>38</v>
      </c>
      <c r="B39" s="26"/>
      <c r="C39" s="16">
        <v>61241574.579999998</v>
      </c>
      <c r="D39" s="21" t="s">
        <v>0</v>
      </c>
      <c r="E39" s="21" t="s">
        <v>0</v>
      </c>
      <c r="F39" s="21">
        <v>322728391.88</v>
      </c>
      <c r="G39" s="13"/>
      <c r="H39" s="22"/>
    </row>
    <row r="40" spans="1:8" x14ac:dyDescent="0.2">
      <c r="A40" s="27" t="s">
        <v>39</v>
      </c>
      <c r="B40" s="26"/>
      <c r="C40" s="20">
        <f>SUM(C41:C42)</f>
        <v>1666854352</v>
      </c>
      <c r="D40" s="8">
        <v>1697440000</v>
      </c>
      <c r="E40" s="8">
        <v>1697440000</v>
      </c>
      <c r="F40" s="8">
        <v>1855784690.3099999</v>
      </c>
      <c r="G40" s="8">
        <f t="shared" si="2"/>
        <v>111.33454390200974</v>
      </c>
      <c r="H40" s="8">
        <f t="shared" ref="H40" si="11">F40/E40*100</f>
        <v>109.32844108245357</v>
      </c>
    </row>
    <row r="41" spans="1:8" x14ac:dyDescent="0.2">
      <c r="A41" s="26" t="s">
        <v>40</v>
      </c>
      <c r="B41" s="26"/>
      <c r="C41" s="16">
        <v>1633696084</v>
      </c>
      <c r="D41" s="21" t="s">
        <v>0</v>
      </c>
      <c r="E41" s="21" t="s">
        <v>0</v>
      </c>
      <c r="F41" s="21">
        <v>1834768581.6199999</v>
      </c>
      <c r="G41" s="13"/>
      <c r="H41" s="22"/>
    </row>
    <row r="42" spans="1:8" x14ac:dyDescent="0.2">
      <c r="A42" s="26" t="s">
        <v>41</v>
      </c>
      <c r="B42" s="26"/>
      <c r="C42" s="16">
        <v>33158268</v>
      </c>
      <c r="D42" s="21" t="s">
        <v>0</v>
      </c>
      <c r="E42" s="21" t="s">
        <v>0</v>
      </c>
      <c r="F42" s="21">
        <v>21016108.690000001</v>
      </c>
      <c r="G42" s="13"/>
      <c r="H42" s="22"/>
    </row>
    <row r="43" spans="1:8" x14ac:dyDescent="0.2">
      <c r="A43" s="27" t="s">
        <v>42</v>
      </c>
      <c r="B43" s="26"/>
      <c r="C43" s="20">
        <f>SUM(C44:C45)</f>
        <v>219496327.06</v>
      </c>
      <c r="D43" s="8">
        <v>943069700</v>
      </c>
      <c r="E43" s="8">
        <v>943069700</v>
      </c>
      <c r="F43" s="8">
        <v>308633391.97000003</v>
      </c>
      <c r="G43" s="8">
        <f t="shared" si="2"/>
        <v>140.6098207217992</v>
      </c>
      <c r="H43" s="8">
        <f t="shared" ref="H43" si="12">F43/E43*100</f>
        <v>32.72646676804483</v>
      </c>
    </row>
    <row r="44" spans="1:8" x14ac:dyDescent="0.2">
      <c r="A44" s="26" t="s">
        <v>43</v>
      </c>
      <c r="B44" s="26"/>
      <c r="C44" s="16">
        <v>47196703.780000001</v>
      </c>
      <c r="D44" s="21" t="s">
        <v>0</v>
      </c>
      <c r="E44" s="21" t="s">
        <v>0</v>
      </c>
      <c r="F44" s="21">
        <v>81788413.030000001</v>
      </c>
      <c r="G44" s="13"/>
      <c r="H44" s="22"/>
    </row>
    <row r="45" spans="1:8" x14ac:dyDescent="0.2">
      <c r="A45" s="26" t="s">
        <v>44</v>
      </c>
      <c r="B45" s="26"/>
      <c r="C45" s="16">
        <v>172299623.28</v>
      </c>
      <c r="D45" s="21" t="s">
        <v>0</v>
      </c>
      <c r="E45" s="21" t="s">
        <v>0</v>
      </c>
      <c r="F45" s="21">
        <v>226844978.94</v>
      </c>
      <c r="G45" s="13"/>
      <c r="H45" s="22"/>
    </row>
    <row r="46" spans="1:8" x14ac:dyDescent="0.2">
      <c r="A46" s="32" t="s">
        <v>45</v>
      </c>
      <c r="B46" s="33"/>
      <c r="C46" s="23">
        <v>0</v>
      </c>
      <c r="D46" s="8">
        <v>24480000</v>
      </c>
      <c r="E46" s="8">
        <v>24480000</v>
      </c>
      <c r="F46" s="8">
        <v>0</v>
      </c>
      <c r="G46" s="8"/>
      <c r="H46" s="8"/>
    </row>
    <row r="47" spans="1:8" x14ac:dyDescent="0.2">
      <c r="A47" s="27" t="s">
        <v>46</v>
      </c>
      <c r="B47" s="26"/>
      <c r="C47" s="20">
        <f>+C48+C56+C63</f>
        <v>399083740.86999995</v>
      </c>
      <c r="D47" s="8">
        <v>454731532</v>
      </c>
      <c r="E47" s="8">
        <v>454731532</v>
      </c>
      <c r="F47" s="8">
        <v>407943754.37</v>
      </c>
      <c r="G47" s="8">
        <f t="shared" si="2"/>
        <v>102.2200888166191</v>
      </c>
      <c r="H47" s="8">
        <f t="shared" ref="H47:H48" si="13">F47/E47*100</f>
        <v>89.710900973983925</v>
      </c>
    </row>
    <row r="48" spans="1:8" x14ac:dyDescent="0.2">
      <c r="A48" s="27" t="s">
        <v>47</v>
      </c>
      <c r="B48" s="26"/>
      <c r="C48" s="20">
        <f>SUM(C49:C55)</f>
        <v>10782549.529999999</v>
      </c>
      <c r="D48" s="8">
        <v>24215032</v>
      </c>
      <c r="E48" s="8">
        <v>24215032</v>
      </c>
      <c r="F48" s="8">
        <v>20122985.559999999</v>
      </c>
      <c r="G48" s="8">
        <f t="shared" si="2"/>
        <v>186.62548689447104</v>
      </c>
      <c r="H48" s="8">
        <f t="shared" si="13"/>
        <v>83.101213989723405</v>
      </c>
    </row>
    <row r="49" spans="1:8" x14ac:dyDescent="0.2">
      <c r="A49" s="26" t="s">
        <v>48</v>
      </c>
      <c r="B49" s="26"/>
      <c r="C49" s="16">
        <v>72617.259999999995</v>
      </c>
      <c r="D49" s="21" t="s">
        <v>0</v>
      </c>
      <c r="E49" s="21" t="s">
        <v>0</v>
      </c>
      <c r="F49" s="21">
        <v>288760.5</v>
      </c>
      <c r="G49" s="13"/>
      <c r="H49" s="22"/>
    </row>
    <row r="50" spans="1:8" x14ac:dyDescent="0.2">
      <c r="A50" s="26" t="s">
        <v>49</v>
      </c>
      <c r="B50" s="26"/>
      <c r="C50" s="16">
        <v>358770.93</v>
      </c>
      <c r="D50" s="21" t="s">
        <v>0</v>
      </c>
      <c r="E50" s="21" t="s">
        <v>0</v>
      </c>
      <c r="F50" s="21">
        <v>295957.86</v>
      </c>
      <c r="G50" s="13"/>
      <c r="H50" s="22"/>
    </row>
    <row r="51" spans="1:8" x14ac:dyDescent="0.2">
      <c r="A51" s="26" t="s">
        <v>50</v>
      </c>
      <c r="B51" s="26"/>
      <c r="C51" s="16">
        <v>1756611.74</v>
      </c>
      <c r="D51" s="21" t="s">
        <v>0</v>
      </c>
      <c r="E51" s="21" t="s">
        <v>0</v>
      </c>
      <c r="F51" s="21">
        <v>1119233.67</v>
      </c>
      <c r="G51" s="13"/>
      <c r="H51" s="22"/>
    </row>
    <row r="52" spans="1:8" x14ac:dyDescent="0.2">
      <c r="A52" s="26" t="s">
        <v>51</v>
      </c>
      <c r="B52" s="26"/>
      <c r="C52" s="16">
        <v>4894271.7699999996</v>
      </c>
      <c r="D52" s="21" t="s">
        <v>0</v>
      </c>
      <c r="E52" s="21" t="s">
        <v>0</v>
      </c>
      <c r="F52" s="21">
        <v>4908644.2699999996</v>
      </c>
      <c r="G52" s="13"/>
      <c r="H52" s="22"/>
    </row>
    <row r="53" spans="1:8" x14ac:dyDescent="0.2">
      <c r="A53" s="26" t="s">
        <v>52</v>
      </c>
      <c r="B53" s="26"/>
      <c r="C53" s="16">
        <v>58129</v>
      </c>
      <c r="D53" s="21" t="s">
        <v>0</v>
      </c>
      <c r="E53" s="21" t="s">
        <v>0</v>
      </c>
      <c r="F53" s="21">
        <v>37129</v>
      </c>
      <c r="G53" s="13"/>
      <c r="H53" s="22"/>
    </row>
    <row r="54" spans="1:8" x14ac:dyDescent="0.2">
      <c r="A54" s="26" t="s">
        <v>262</v>
      </c>
      <c r="B54" s="26"/>
      <c r="C54" s="16">
        <v>3532815.83</v>
      </c>
      <c r="D54" s="21" t="s">
        <v>0</v>
      </c>
      <c r="E54" s="21" t="s">
        <v>0</v>
      </c>
      <c r="F54" s="21">
        <v>13468729.6</v>
      </c>
      <c r="G54" s="13"/>
      <c r="H54" s="22"/>
    </row>
    <row r="55" spans="1:8" x14ac:dyDescent="0.2">
      <c r="A55" s="26" t="s">
        <v>53</v>
      </c>
      <c r="B55" s="26"/>
      <c r="C55" s="16">
        <v>109333</v>
      </c>
      <c r="D55" s="21" t="s">
        <v>0</v>
      </c>
      <c r="E55" s="21" t="s">
        <v>0</v>
      </c>
      <c r="F55" s="21">
        <v>4530.66</v>
      </c>
      <c r="G55" s="13"/>
      <c r="H55" s="22"/>
    </row>
    <row r="56" spans="1:8" x14ac:dyDescent="0.2">
      <c r="A56" s="27" t="s">
        <v>54</v>
      </c>
      <c r="B56" s="26"/>
      <c r="C56" s="20">
        <f>SUM(C57:C62)</f>
        <v>388238529.25</v>
      </c>
      <c r="D56" s="8">
        <v>430016500</v>
      </c>
      <c r="E56" s="8">
        <v>430016500</v>
      </c>
      <c r="F56" s="8">
        <v>387776410.64999998</v>
      </c>
      <c r="G56" s="8">
        <f t="shared" si="2"/>
        <v>99.88097044337853</v>
      </c>
      <c r="H56" s="8">
        <f t="shared" ref="H56" si="14">F56/E56*100</f>
        <v>90.177100332196545</v>
      </c>
    </row>
    <row r="57" spans="1:8" x14ac:dyDescent="0.2">
      <c r="A57" s="26" t="s">
        <v>55</v>
      </c>
      <c r="B57" s="26"/>
      <c r="C57" s="16">
        <v>12414645.560000001</v>
      </c>
      <c r="D57" s="21" t="s">
        <v>0</v>
      </c>
      <c r="E57" s="21" t="s">
        <v>0</v>
      </c>
      <c r="F57" s="21">
        <v>6505075.5499999998</v>
      </c>
      <c r="G57" s="13"/>
      <c r="H57" s="22"/>
    </row>
    <row r="58" spans="1:8" x14ac:dyDescent="0.2">
      <c r="A58" s="26" t="s">
        <v>56</v>
      </c>
      <c r="B58" s="26"/>
      <c r="C58" s="16">
        <v>114994231.56999999</v>
      </c>
      <c r="D58" s="21" t="s">
        <v>0</v>
      </c>
      <c r="E58" s="21" t="s">
        <v>0</v>
      </c>
      <c r="F58" s="21">
        <v>108718304.45999999</v>
      </c>
      <c r="G58" s="13"/>
      <c r="H58" s="22"/>
    </row>
    <row r="59" spans="1:8" x14ac:dyDescent="0.2">
      <c r="A59" s="26" t="s">
        <v>57</v>
      </c>
      <c r="B59" s="26"/>
      <c r="C59" s="16">
        <v>32430122.719999999</v>
      </c>
      <c r="D59" s="21" t="s">
        <v>0</v>
      </c>
      <c r="E59" s="21" t="s">
        <v>0</v>
      </c>
      <c r="F59" s="21">
        <v>39626050.170000002</v>
      </c>
      <c r="G59" s="13"/>
      <c r="H59" s="22"/>
    </row>
    <row r="60" spans="1:8" x14ac:dyDescent="0.2">
      <c r="A60" s="26" t="s">
        <v>58</v>
      </c>
      <c r="B60" s="26"/>
      <c r="C60" s="16">
        <v>220532278.90000001</v>
      </c>
      <c r="D60" s="21" t="s">
        <v>0</v>
      </c>
      <c r="E60" s="21" t="s">
        <v>0</v>
      </c>
      <c r="F60" s="21">
        <v>228995435.78</v>
      </c>
      <c r="G60" s="13"/>
      <c r="H60" s="22"/>
    </row>
    <row r="61" spans="1:8" x14ac:dyDescent="0.2">
      <c r="A61" s="26" t="s">
        <v>59</v>
      </c>
      <c r="B61" s="26"/>
      <c r="C61" s="16">
        <v>7965</v>
      </c>
      <c r="D61" s="21" t="s">
        <v>0</v>
      </c>
      <c r="E61" s="21" t="s">
        <v>0</v>
      </c>
      <c r="F61" s="21">
        <v>840667.4</v>
      </c>
      <c r="G61" s="13"/>
      <c r="H61" s="22"/>
    </row>
    <row r="62" spans="1:8" x14ac:dyDescent="0.2">
      <c r="A62" s="26" t="s">
        <v>60</v>
      </c>
      <c r="B62" s="26"/>
      <c r="C62" s="16">
        <v>7859285.5</v>
      </c>
      <c r="D62" s="21" t="s">
        <v>0</v>
      </c>
      <c r="E62" s="21" t="s">
        <v>0</v>
      </c>
      <c r="F62" s="21">
        <v>3090877.29</v>
      </c>
      <c r="G62" s="13"/>
      <c r="H62" s="22"/>
    </row>
    <row r="63" spans="1:8" x14ac:dyDescent="0.2">
      <c r="A63" s="27" t="s">
        <v>61</v>
      </c>
      <c r="B63" s="26"/>
      <c r="C63" s="20">
        <f>SUM(C64:C65)</f>
        <v>62662.09</v>
      </c>
      <c r="D63" s="8">
        <v>500000</v>
      </c>
      <c r="E63" s="8">
        <v>500000</v>
      </c>
      <c r="F63" s="8">
        <v>44358.16</v>
      </c>
      <c r="G63" s="8">
        <f t="shared" si="2"/>
        <v>70.789467762725451</v>
      </c>
      <c r="H63" s="8">
        <f t="shared" ref="H63" si="15">F63/E63*100</f>
        <v>8.871632</v>
      </c>
    </row>
    <row r="64" spans="1:8" x14ac:dyDescent="0.2">
      <c r="A64" s="26" t="s">
        <v>62</v>
      </c>
      <c r="B64" s="26"/>
      <c r="C64" s="16">
        <v>51114.14</v>
      </c>
      <c r="D64" s="21" t="s">
        <v>0</v>
      </c>
      <c r="E64" s="21" t="s">
        <v>0</v>
      </c>
      <c r="F64" s="21">
        <v>39960.9</v>
      </c>
      <c r="G64" s="13"/>
      <c r="H64" s="22"/>
    </row>
    <row r="65" spans="1:8" x14ac:dyDescent="0.2">
      <c r="A65" s="26" t="s">
        <v>63</v>
      </c>
      <c r="B65" s="26"/>
      <c r="C65" s="16">
        <v>11547.95</v>
      </c>
      <c r="D65" s="21" t="s">
        <v>0</v>
      </c>
      <c r="E65" s="21" t="s">
        <v>0</v>
      </c>
      <c r="F65" s="21">
        <v>4397.26</v>
      </c>
      <c r="G65" s="13"/>
      <c r="H65" s="22"/>
    </row>
    <row r="66" spans="1:8" x14ac:dyDescent="0.2">
      <c r="A66" s="27" t="s">
        <v>64</v>
      </c>
      <c r="B66" s="26"/>
      <c r="C66" s="20">
        <f>+C67+C71+C78</f>
        <v>1242679163.3899999</v>
      </c>
      <c r="D66" s="8">
        <v>1468148000</v>
      </c>
      <c r="E66" s="8">
        <v>1468148000</v>
      </c>
      <c r="F66" s="8">
        <v>1498119289.52</v>
      </c>
      <c r="G66" s="8">
        <f t="shared" si="2"/>
        <v>120.55559742654454</v>
      </c>
      <c r="H66" s="8">
        <f t="shared" ref="H66:H67" si="16">F66/E66*100</f>
        <v>102.04143516321243</v>
      </c>
    </row>
    <row r="67" spans="1:8" x14ac:dyDescent="0.2">
      <c r="A67" s="27" t="s">
        <v>65</v>
      </c>
      <c r="B67" s="26"/>
      <c r="C67" s="20">
        <f>SUM(C68:C70)</f>
        <v>34813463.530000001</v>
      </c>
      <c r="D67" s="8">
        <v>42206000</v>
      </c>
      <c r="E67" s="8">
        <v>42206000</v>
      </c>
      <c r="F67" s="8">
        <v>29921245.629999999</v>
      </c>
      <c r="G67" s="8">
        <f t="shared" si="2"/>
        <v>85.947339322373921</v>
      </c>
      <c r="H67" s="8">
        <f t="shared" si="16"/>
        <v>70.893346040847277</v>
      </c>
    </row>
    <row r="68" spans="1:8" x14ac:dyDescent="0.2">
      <c r="A68" s="26" t="s">
        <v>66</v>
      </c>
      <c r="B68" s="26"/>
      <c r="C68" s="16">
        <v>21841862.23</v>
      </c>
      <c r="D68" s="21" t="s">
        <v>0</v>
      </c>
      <c r="E68" s="21" t="s">
        <v>0</v>
      </c>
      <c r="F68" s="21">
        <v>17519065.780000001</v>
      </c>
      <c r="G68" s="13"/>
      <c r="H68" s="22"/>
    </row>
    <row r="69" spans="1:8" x14ac:dyDescent="0.2">
      <c r="A69" s="26" t="s">
        <v>67</v>
      </c>
      <c r="B69" s="26"/>
      <c r="C69" s="16">
        <v>11374505.51</v>
      </c>
      <c r="D69" s="21" t="s">
        <v>0</v>
      </c>
      <c r="E69" s="21" t="s">
        <v>0</v>
      </c>
      <c r="F69" s="21">
        <v>10263947.43</v>
      </c>
      <c r="G69" s="13"/>
      <c r="H69" s="22"/>
    </row>
    <row r="70" spans="1:8" x14ac:dyDescent="0.2">
      <c r="A70" s="26" t="s">
        <v>68</v>
      </c>
      <c r="B70" s="26"/>
      <c r="C70" s="16">
        <v>1597095.79</v>
      </c>
      <c r="D70" s="21" t="s">
        <v>0</v>
      </c>
      <c r="E70" s="21" t="s">
        <v>0</v>
      </c>
      <c r="F70" s="21">
        <v>2138232.42</v>
      </c>
      <c r="G70" s="13"/>
      <c r="H70" s="22"/>
    </row>
    <row r="71" spans="1:8" x14ac:dyDescent="0.2">
      <c r="A71" s="27" t="s">
        <v>69</v>
      </c>
      <c r="B71" s="26"/>
      <c r="C71" s="20">
        <f>SUM(C72:C77)</f>
        <v>426833101.12</v>
      </c>
      <c r="D71" s="8">
        <v>495942000</v>
      </c>
      <c r="E71" s="8">
        <v>495942000</v>
      </c>
      <c r="F71" s="8">
        <v>485623631.14999998</v>
      </c>
      <c r="G71" s="8">
        <f t="shared" si="2"/>
        <v>113.77365763707992</v>
      </c>
      <c r="H71" s="8">
        <f t="shared" ref="H71" si="17">F71/E71*100</f>
        <v>97.919440408354191</v>
      </c>
    </row>
    <row r="72" spans="1:8" x14ac:dyDescent="0.2">
      <c r="A72" s="26" t="s">
        <v>70</v>
      </c>
      <c r="B72" s="26"/>
      <c r="C72" s="16">
        <v>0</v>
      </c>
      <c r="D72" s="21" t="s">
        <v>0</v>
      </c>
      <c r="E72" s="21" t="s">
        <v>0</v>
      </c>
      <c r="F72" s="21">
        <v>650</v>
      </c>
      <c r="G72" s="13"/>
      <c r="H72" s="22"/>
    </row>
    <row r="73" spans="1:8" x14ac:dyDescent="0.2">
      <c r="A73" s="26" t="s">
        <v>71</v>
      </c>
      <c r="B73" s="26"/>
      <c r="C73" s="16">
        <v>2797485.06</v>
      </c>
      <c r="D73" s="21" t="s">
        <v>0</v>
      </c>
      <c r="E73" s="21" t="s">
        <v>0</v>
      </c>
      <c r="F73" s="21">
        <v>1203713.22</v>
      </c>
      <c r="G73" s="13"/>
      <c r="H73" s="22"/>
    </row>
    <row r="74" spans="1:8" x14ac:dyDescent="0.2">
      <c r="A74" s="26" t="s">
        <v>72</v>
      </c>
      <c r="B74" s="26"/>
      <c r="C74" s="16">
        <v>497506.5</v>
      </c>
      <c r="D74" s="21" t="s">
        <v>0</v>
      </c>
      <c r="E74" s="21" t="s">
        <v>0</v>
      </c>
      <c r="F74" s="21">
        <v>469407.9</v>
      </c>
      <c r="G74" s="13"/>
      <c r="H74" s="22"/>
    </row>
    <row r="75" spans="1:8" x14ac:dyDescent="0.2">
      <c r="A75" s="26" t="s">
        <v>73</v>
      </c>
      <c r="B75" s="26"/>
      <c r="C75" s="16">
        <v>422427179.56</v>
      </c>
      <c r="D75" s="21" t="s">
        <v>0</v>
      </c>
      <c r="E75" s="21" t="s">
        <v>0</v>
      </c>
      <c r="F75" s="21">
        <v>483801523.02999997</v>
      </c>
      <c r="G75" s="13"/>
      <c r="H75" s="22"/>
    </row>
    <row r="76" spans="1:8" x14ac:dyDescent="0.2">
      <c r="A76" s="1" t="s">
        <v>270</v>
      </c>
      <c r="C76" s="16">
        <v>839010</v>
      </c>
      <c r="D76" s="21"/>
      <c r="E76" s="21"/>
      <c r="F76" s="21">
        <v>0</v>
      </c>
      <c r="G76" s="13"/>
      <c r="H76" s="22"/>
    </row>
    <row r="77" spans="1:8" x14ac:dyDescent="0.2">
      <c r="A77" s="26" t="s">
        <v>74</v>
      </c>
      <c r="B77" s="26"/>
      <c r="C77" s="16">
        <v>271920</v>
      </c>
      <c r="D77" s="21" t="s">
        <v>0</v>
      </c>
      <c r="E77" s="21" t="s">
        <v>0</v>
      </c>
      <c r="F77" s="21">
        <v>148337</v>
      </c>
      <c r="G77" s="13"/>
      <c r="H77" s="22"/>
    </row>
    <row r="78" spans="1:8" x14ac:dyDescent="0.2">
      <c r="A78" s="27" t="s">
        <v>75</v>
      </c>
      <c r="B78" s="26"/>
      <c r="C78" s="20">
        <f>SUM(C79:C81)</f>
        <v>781032598.73999989</v>
      </c>
      <c r="D78" s="8">
        <v>930000000</v>
      </c>
      <c r="E78" s="8">
        <v>930000000</v>
      </c>
      <c r="F78" s="8">
        <v>982574412.74000001</v>
      </c>
      <c r="G78" s="8">
        <f t="shared" ref="G78:G100" si="18">F78/C78*100</f>
        <v>125.80453291260024</v>
      </c>
      <c r="H78" s="8">
        <f t="shared" ref="H78" si="19">F78/E78*100</f>
        <v>105.65316266021505</v>
      </c>
    </row>
    <row r="79" spans="1:8" x14ac:dyDescent="0.2">
      <c r="A79" s="26" t="s">
        <v>76</v>
      </c>
      <c r="B79" s="26"/>
      <c r="C79" s="16">
        <v>152328366.91</v>
      </c>
      <c r="D79" s="21" t="s">
        <v>0</v>
      </c>
      <c r="E79" s="21" t="s">
        <v>0</v>
      </c>
      <c r="F79" s="21">
        <v>233711705.68000001</v>
      </c>
      <c r="G79" s="13"/>
      <c r="H79" s="22"/>
    </row>
    <row r="80" spans="1:8" x14ac:dyDescent="0.2">
      <c r="A80" s="26" t="s">
        <v>77</v>
      </c>
      <c r="B80" s="26"/>
      <c r="C80" s="16">
        <v>628704025.92999995</v>
      </c>
      <c r="D80" s="21" t="s">
        <v>0</v>
      </c>
      <c r="E80" s="21" t="s">
        <v>0</v>
      </c>
      <c r="F80" s="21">
        <v>748861812.55999994</v>
      </c>
      <c r="G80" s="13"/>
      <c r="H80" s="22"/>
    </row>
    <row r="81" spans="1:8" x14ac:dyDescent="0.2">
      <c r="A81" s="26" t="s">
        <v>78</v>
      </c>
      <c r="B81" s="26"/>
      <c r="C81" s="16">
        <v>205.9</v>
      </c>
      <c r="D81" s="21" t="s">
        <v>0</v>
      </c>
      <c r="E81" s="21" t="s">
        <v>0</v>
      </c>
      <c r="F81" s="21">
        <v>894.5</v>
      </c>
      <c r="G81" s="13"/>
      <c r="H81" s="22"/>
    </row>
    <row r="82" spans="1:8" x14ac:dyDescent="0.2">
      <c r="A82" s="27" t="s">
        <v>263</v>
      </c>
      <c r="B82" s="26"/>
      <c r="C82" s="20">
        <f>+C83+C86</f>
        <v>254459885.72</v>
      </c>
      <c r="D82" s="8">
        <v>269011968</v>
      </c>
      <c r="E82" s="8">
        <v>269011968</v>
      </c>
      <c r="F82" s="8">
        <v>264369569.69</v>
      </c>
      <c r="G82" s="8">
        <f t="shared" si="18"/>
        <v>103.89439928496404</v>
      </c>
      <c r="H82" s="8">
        <f t="shared" ref="H82:H83" si="20">F82/E82*100</f>
        <v>98.274278150331213</v>
      </c>
    </row>
    <row r="83" spans="1:8" x14ac:dyDescent="0.2">
      <c r="A83" s="27" t="s">
        <v>79</v>
      </c>
      <c r="B83" s="26"/>
      <c r="C83" s="20">
        <f>SUM(C84:C85)</f>
        <v>199838642</v>
      </c>
      <c r="D83" s="8">
        <v>235451968</v>
      </c>
      <c r="E83" s="8">
        <v>235451968</v>
      </c>
      <c r="F83" s="8">
        <v>239633689.69</v>
      </c>
      <c r="G83" s="8">
        <f t="shared" si="18"/>
        <v>119.91358993021981</v>
      </c>
      <c r="H83" s="8">
        <f t="shared" si="20"/>
        <v>101.77604023679258</v>
      </c>
    </row>
    <row r="84" spans="1:8" x14ac:dyDescent="0.2">
      <c r="A84" s="26" t="s">
        <v>80</v>
      </c>
      <c r="B84" s="26"/>
      <c r="C84" s="16">
        <v>17540456</v>
      </c>
      <c r="D84" s="21" t="s">
        <v>0</v>
      </c>
      <c r="E84" s="21" t="s">
        <v>0</v>
      </c>
      <c r="F84" s="21">
        <v>18688962.5</v>
      </c>
      <c r="G84" s="13"/>
      <c r="H84" s="22"/>
    </row>
    <row r="85" spans="1:8" x14ac:dyDescent="0.2">
      <c r="A85" s="26" t="s">
        <v>81</v>
      </c>
      <c r="B85" s="26"/>
      <c r="C85" s="16">
        <v>182298186</v>
      </c>
      <c r="D85" s="21" t="s">
        <v>0</v>
      </c>
      <c r="E85" s="21" t="s">
        <v>0</v>
      </c>
      <c r="F85" s="21">
        <v>220944727.19</v>
      </c>
      <c r="G85" s="13"/>
      <c r="H85" s="22"/>
    </row>
    <row r="86" spans="1:8" x14ac:dyDescent="0.2">
      <c r="A86" s="27" t="s">
        <v>264</v>
      </c>
      <c r="B86" s="26"/>
      <c r="C86" s="20">
        <f>SUM(C87:C88)</f>
        <v>54621243.719999999</v>
      </c>
      <c r="D86" s="8">
        <v>33560000</v>
      </c>
      <c r="E86" s="8">
        <v>33560000</v>
      </c>
      <c r="F86" s="8">
        <v>24735880</v>
      </c>
      <c r="G86" s="8">
        <f t="shared" si="18"/>
        <v>45.28618961296695</v>
      </c>
      <c r="H86" s="8">
        <f t="shared" ref="H86" si="21">F86/E86*100</f>
        <v>73.706436233611441</v>
      </c>
    </row>
    <row r="87" spans="1:8" x14ac:dyDescent="0.2">
      <c r="A87" s="26" t="s">
        <v>82</v>
      </c>
      <c r="B87" s="26"/>
      <c r="C87" s="16">
        <v>48220518.719999999</v>
      </c>
      <c r="D87" s="21" t="s">
        <v>0</v>
      </c>
      <c r="E87" s="21" t="s">
        <v>0</v>
      </c>
      <c r="F87" s="21">
        <v>22100271.899999999</v>
      </c>
      <c r="G87" s="13"/>
      <c r="H87" s="22"/>
    </row>
    <row r="88" spans="1:8" x14ac:dyDescent="0.2">
      <c r="A88" s="26" t="s">
        <v>83</v>
      </c>
      <c r="B88" s="26"/>
      <c r="C88" s="16">
        <v>6400725</v>
      </c>
      <c r="D88" s="21" t="s">
        <v>0</v>
      </c>
      <c r="E88" s="21" t="s">
        <v>0</v>
      </c>
      <c r="F88" s="21">
        <v>2635608.1</v>
      </c>
      <c r="G88" s="13"/>
      <c r="H88" s="22"/>
    </row>
    <row r="89" spans="1:8" x14ac:dyDescent="0.2">
      <c r="A89" s="27" t="s">
        <v>84</v>
      </c>
      <c r="B89" s="26"/>
      <c r="C89" s="20">
        <f>+C90</f>
        <v>1161789930</v>
      </c>
      <c r="D89" s="8">
        <v>1336514000</v>
      </c>
      <c r="E89" s="8">
        <v>1336514000</v>
      </c>
      <c r="F89" s="8">
        <v>1344059669.5799999</v>
      </c>
      <c r="G89" s="8">
        <f t="shared" si="18"/>
        <v>115.68870024376953</v>
      </c>
      <c r="H89" s="8">
        <f t="shared" ref="H89:H90" si="22">F89/E89*100</f>
        <v>100.56457841668698</v>
      </c>
    </row>
    <row r="90" spans="1:8" x14ac:dyDescent="0.2">
      <c r="A90" s="27" t="s">
        <v>85</v>
      </c>
      <c r="B90" s="26"/>
      <c r="C90" s="20">
        <f>+C91</f>
        <v>1161789930</v>
      </c>
      <c r="D90" s="8">
        <v>1336514000</v>
      </c>
      <c r="E90" s="8">
        <v>1336514000</v>
      </c>
      <c r="F90" s="8">
        <v>1344059669.5799999</v>
      </c>
      <c r="G90" s="8">
        <f t="shared" si="18"/>
        <v>115.68870024376953</v>
      </c>
      <c r="H90" s="8">
        <f t="shared" si="22"/>
        <v>100.56457841668698</v>
      </c>
    </row>
    <row r="91" spans="1:8" x14ac:dyDescent="0.2">
      <c r="A91" s="26" t="s">
        <v>86</v>
      </c>
      <c r="B91" s="26"/>
      <c r="C91" s="16">
        <v>1161789930</v>
      </c>
      <c r="D91" s="21" t="s">
        <v>0</v>
      </c>
      <c r="E91" s="21" t="s">
        <v>0</v>
      </c>
      <c r="F91" s="21">
        <v>1344059669.5799999</v>
      </c>
      <c r="G91" s="13"/>
      <c r="H91" s="22"/>
    </row>
    <row r="92" spans="1:8" x14ac:dyDescent="0.2">
      <c r="A92" s="27" t="s">
        <v>87</v>
      </c>
      <c r="B92" s="26"/>
      <c r="C92" s="20">
        <f>+C93+C96</f>
        <v>191805097.72</v>
      </c>
      <c r="D92" s="8">
        <v>89809657</v>
      </c>
      <c r="E92" s="8">
        <v>89809657</v>
      </c>
      <c r="F92" s="8">
        <v>87860900.700000003</v>
      </c>
      <c r="G92" s="8">
        <f t="shared" si="18"/>
        <v>45.807385593192464</v>
      </c>
      <c r="H92" s="8">
        <f t="shared" ref="H92:H93" si="23">F92/E92*100</f>
        <v>97.830126107707997</v>
      </c>
    </row>
    <row r="93" spans="1:8" x14ac:dyDescent="0.2">
      <c r="A93" s="27" t="s">
        <v>88</v>
      </c>
      <c r="B93" s="26"/>
      <c r="C93" s="20">
        <f>+C95+C94</f>
        <v>21857267.010000002</v>
      </c>
      <c r="D93" s="8">
        <v>27000000</v>
      </c>
      <c r="E93" s="8">
        <v>27000000</v>
      </c>
      <c r="F93" s="8">
        <v>17735833.350000001</v>
      </c>
      <c r="G93" s="8">
        <f t="shared" si="18"/>
        <v>81.143874675116578</v>
      </c>
      <c r="H93" s="8">
        <f t="shared" si="23"/>
        <v>65.688271666666679</v>
      </c>
    </row>
    <row r="94" spans="1:8" x14ac:dyDescent="0.2">
      <c r="A94" s="26" t="s">
        <v>271</v>
      </c>
      <c r="B94" s="26"/>
      <c r="C94" s="16">
        <v>8846</v>
      </c>
      <c r="D94" s="13"/>
      <c r="E94" s="13"/>
      <c r="F94" s="13">
        <v>0</v>
      </c>
      <c r="G94" s="13"/>
      <c r="H94" s="14"/>
    </row>
    <row r="95" spans="1:8" x14ac:dyDescent="0.2">
      <c r="A95" s="26" t="s">
        <v>89</v>
      </c>
      <c r="B95" s="26"/>
      <c r="C95" s="16">
        <v>21848421.010000002</v>
      </c>
      <c r="D95" s="21" t="s">
        <v>0</v>
      </c>
      <c r="E95" s="21" t="s">
        <v>0</v>
      </c>
      <c r="F95" s="21">
        <v>17735833.350000001</v>
      </c>
      <c r="G95" s="13"/>
      <c r="H95" s="22"/>
    </row>
    <row r="96" spans="1:8" x14ac:dyDescent="0.2">
      <c r="A96" s="27" t="s">
        <v>90</v>
      </c>
      <c r="B96" s="26"/>
      <c r="C96" s="20">
        <f>+C97</f>
        <v>169947830.71000001</v>
      </c>
      <c r="D96" s="8">
        <v>62809657</v>
      </c>
      <c r="E96" s="8">
        <v>62809657</v>
      </c>
      <c r="F96" s="8">
        <v>70125067.349999994</v>
      </c>
      <c r="G96" s="8">
        <f t="shared" si="18"/>
        <v>41.262702240466858</v>
      </c>
      <c r="H96" s="8">
        <f t="shared" ref="H96:H100" si="24">F96/E96*100</f>
        <v>111.64695159854159</v>
      </c>
    </row>
    <row r="97" spans="1:8" x14ac:dyDescent="0.2">
      <c r="A97" s="26" t="s">
        <v>91</v>
      </c>
      <c r="B97" s="26"/>
      <c r="C97" s="16">
        <v>169947830.71000001</v>
      </c>
      <c r="D97" s="21" t="s">
        <v>0</v>
      </c>
      <c r="E97" s="21" t="s">
        <v>0</v>
      </c>
      <c r="F97" s="21">
        <v>70125067.349999994</v>
      </c>
      <c r="G97" s="13"/>
      <c r="H97" s="22"/>
    </row>
    <row r="98" spans="1:8" x14ac:dyDescent="0.2">
      <c r="A98" s="6" t="s">
        <v>92</v>
      </c>
      <c r="B98" s="7"/>
      <c r="C98" s="12">
        <f>+C99+C106</f>
        <v>178273101.26999998</v>
      </c>
      <c r="D98" s="10">
        <v>116603000</v>
      </c>
      <c r="E98" s="10">
        <v>116603000</v>
      </c>
      <c r="F98" s="10">
        <v>251313605.96000001</v>
      </c>
      <c r="G98" s="10">
        <f t="shared" si="18"/>
        <v>140.97113034421162</v>
      </c>
      <c r="H98" s="10">
        <f t="shared" si="24"/>
        <v>215.52927965832782</v>
      </c>
    </row>
    <row r="99" spans="1:8" x14ac:dyDescent="0.2">
      <c r="A99" s="27" t="s">
        <v>93</v>
      </c>
      <c r="B99" s="26"/>
      <c r="C99" s="20">
        <f>+C100+C103</f>
        <v>60141149.25</v>
      </c>
      <c r="D99" s="8">
        <v>53000000</v>
      </c>
      <c r="E99" s="8">
        <v>53000000</v>
      </c>
      <c r="F99" s="8">
        <v>24008575.02</v>
      </c>
      <c r="G99" s="8">
        <f t="shared" si="18"/>
        <v>39.920379506216371</v>
      </c>
      <c r="H99" s="8">
        <f t="shared" si="24"/>
        <v>45.29919815094339</v>
      </c>
    </row>
    <row r="100" spans="1:8" x14ac:dyDescent="0.2">
      <c r="A100" s="27" t="s">
        <v>94</v>
      </c>
      <c r="B100" s="26"/>
      <c r="C100" s="20">
        <f>SUM(C101:C102)</f>
        <v>59341051.340000004</v>
      </c>
      <c r="D100" s="8">
        <v>50000000</v>
      </c>
      <c r="E100" s="8">
        <v>50000000</v>
      </c>
      <c r="F100" s="8">
        <v>23167459.100000001</v>
      </c>
      <c r="G100" s="8">
        <f t="shared" si="18"/>
        <v>39.041200950855952</v>
      </c>
      <c r="H100" s="8">
        <f t="shared" si="24"/>
        <v>46.334918200000004</v>
      </c>
    </row>
    <row r="101" spans="1:8" x14ac:dyDescent="0.2">
      <c r="A101" s="26" t="s">
        <v>95</v>
      </c>
      <c r="B101" s="26"/>
      <c r="C101" s="16">
        <v>59341051.340000004</v>
      </c>
      <c r="D101" s="21" t="s">
        <v>0</v>
      </c>
      <c r="E101" s="21" t="s">
        <v>0</v>
      </c>
      <c r="F101" s="21">
        <v>23013307.100000001</v>
      </c>
      <c r="G101" s="22"/>
      <c r="H101" s="22"/>
    </row>
    <row r="102" spans="1:8" x14ac:dyDescent="0.2">
      <c r="A102" s="26" t="s">
        <v>96</v>
      </c>
      <c r="B102" s="26"/>
      <c r="C102" s="16">
        <v>0</v>
      </c>
      <c r="D102" s="21" t="s">
        <v>0</v>
      </c>
      <c r="E102" s="21" t="s">
        <v>0</v>
      </c>
      <c r="F102" s="21">
        <v>154152</v>
      </c>
      <c r="G102" s="22"/>
      <c r="H102" s="22"/>
    </row>
    <row r="103" spans="1:8" x14ac:dyDescent="0.2">
      <c r="A103" s="27" t="s">
        <v>97</v>
      </c>
      <c r="B103" s="26"/>
      <c r="C103" s="20">
        <f>SUM(C104:C105)</f>
        <v>800097.91</v>
      </c>
      <c r="D103" s="8">
        <v>3000000</v>
      </c>
      <c r="E103" s="8">
        <v>3000000</v>
      </c>
      <c r="F103" s="8">
        <v>841115.92</v>
      </c>
      <c r="G103" s="8">
        <f t="shared" ref="G103" si="25">F103/C103*100</f>
        <v>105.1266238153278</v>
      </c>
      <c r="H103" s="8">
        <f t="shared" ref="H103" si="26">F103/E103*100</f>
        <v>28.037197333333335</v>
      </c>
    </row>
    <row r="104" spans="1:8" x14ac:dyDescent="0.2">
      <c r="A104" s="26" t="s">
        <v>98</v>
      </c>
      <c r="B104" s="26"/>
      <c r="C104" s="16">
        <v>371362.57</v>
      </c>
      <c r="D104" s="21" t="s">
        <v>0</v>
      </c>
      <c r="E104" s="21" t="s">
        <v>0</v>
      </c>
      <c r="F104" s="21">
        <v>407660.47</v>
      </c>
      <c r="G104" s="22"/>
      <c r="H104" s="22"/>
    </row>
    <row r="105" spans="1:8" x14ac:dyDescent="0.2">
      <c r="A105" s="26" t="s">
        <v>99</v>
      </c>
      <c r="B105" s="26"/>
      <c r="C105" s="16">
        <v>428735.34</v>
      </c>
      <c r="D105" s="21" t="s">
        <v>0</v>
      </c>
      <c r="E105" s="21" t="s">
        <v>0</v>
      </c>
      <c r="F105" s="21">
        <v>433455.45</v>
      </c>
      <c r="G105" s="22"/>
      <c r="H105" s="22"/>
    </row>
    <row r="106" spans="1:8" x14ac:dyDescent="0.2">
      <c r="A106" s="27" t="s">
        <v>100</v>
      </c>
      <c r="B106" s="26"/>
      <c r="C106" s="20">
        <f>+C107+C111+C119+C121+C123</f>
        <v>118131952.02</v>
      </c>
      <c r="D106" s="8">
        <v>63603000</v>
      </c>
      <c r="E106" s="8">
        <v>63603000</v>
      </c>
      <c r="F106" s="8">
        <v>227305030.94</v>
      </c>
      <c r="G106" s="8">
        <f t="shared" ref="G106:G107" si="27">F106/C106*100</f>
        <v>192.41621513332547</v>
      </c>
      <c r="H106" s="8">
        <f t="shared" ref="H106:H107" si="28">F106/E106*100</f>
        <v>357.38098979607884</v>
      </c>
    </row>
    <row r="107" spans="1:8" x14ac:dyDescent="0.2">
      <c r="A107" s="27" t="s">
        <v>101</v>
      </c>
      <c r="B107" s="26"/>
      <c r="C107" s="20">
        <f>SUM(C108:C110)</f>
        <v>117292312.02</v>
      </c>
      <c r="D107" s="8">
        <v>63437000</v>
      </c>
      <c r="E107" s="8">
        <v>63437000</v>
      </c>
      <c r="F107" s="8">
        <v>226957592.44</v>
      </c>
      <c r="G107" s="8">
        <f t="shared" si="27"/>
        <v>193.49741558619846</v>
      </c>
      <c r="H107" s="8">
        <f t="shared" si="28"/>
        <v>357.76848280971672</v>
      </c>
    </row>
    <row r="108" spans="1:8" x14ac:dyDescent="0.2">
      <c r="A108" s="26" t="s">
        <v>102</v>
      </c>
      <c r="B108" s="26"/>
      <c r="C108" s="16">
        <v>57287203.869999997</v>
      </c>
      <c r="D108" s="21" t="s">
        <v>0</v>
      </c>
      <c r="E108" s="21" t="s">
        <v>0</v>
      </c>
      <c r="F108" s="21">
        <v>53687902.630000003</v>
      </c>
      <c r="G108" s="22"/>
      <c r="H108" s="22"/>
    </row>
    <row r="109" spans="1:8" x14ac:dyDescent="0.2">
      <c r="A109" s="26" t="s">
        <v>103</v>
      </c>
      <c r="B109" s="26"/>
      <c r="C109" s="16">
        <v>60003779.149999999</v>
      </c>
      <c r="D109" s="21" t="s">
        <v>0</v>
      </c>
      <c r="E109" s="21" t="s">
        <v>0</v>
      </c>
      <c r="F109" s="21">
        <v>173268616.84</v>
      </c>
      <c r="G109" s="22"/>
      <c r="H109" s="22"/>
    </row>
    <row r="110" spans="1:8" x14ac:dyDescent="0.2">
      <c r="A110" s="26" t="s">
        <v>104</v>
      </c>
      <c r="B110" s="26"/>
      <c r="C110" s="16">
        <v>1329</v>
      </c>
      <c r="D110" s="21" t="s">
        <v>0</v>
      </c>
      <c r="E110" s="21" t="s">
        <v>0</v>
      </c>
      <c r="F110" s="21">
        <v>1072.97</v>
      </c>
      <c r="G110" s="22"/>
      <c r="H110" s="22"/>
    </row>
    <row r="111" spans="1:8" x14ac:dyDescent="0.2">
      <c r="A111" s="27" t="s">
        <v>105</v>
      </c>
      <c r="B111" s="26"/>
      <c r="C111" s="20">
        <f>SUM(C112:C118)</f>
        <v>373188</v>
      </c>
      <c r="D111" s="8">
        <v>91000</v>
      </c>
      <c r="E111" s="8">
        <v>91000</v>
      </c>
      <c r="F111" s="8">
        <v>155644</v>
      </c>
      <c r="G111" s="8">
        <f t="shared" ref="G111" si="29">F111/C111*100</f>
        <v>41.70659292367386</v>
      </c>
      <c r="H111" s="8">
        <f t="shared" ref="H111" si="30">F111/E111*100</f>
        <v>171.03736263736263</v>
      </c>
    </row>
    <row r="112" spans="1:8" x14ac:dyDescent="0.2">
      <c r="A112" s="26" t="s">
        <v>106</v>
      </c>
      <c r="B112" s="26"/>
      <c r="C112" s="16">
        <v>50101</v>
      </c>
      <c r="D112" s="21" t="s">
        <v>0</v>
      </c>
      <c r="E112" s="21" t="s">
        <v>0</v>
      </c>
      <c r="F112" s="21">
        <v>15556</v>
      </c>
      <c r="G112" s="22"/>
      <c r="H112" s="22"/>
    </row>
    <row r="113" spans="1:8" x14ac:dyDescent="0.2">
      <c r="A113" s="26" t="s">
        <v>107</v>
      </c>
      <c r="B113" s="26"/>
      <c r="C113" s="16">
        <v>7</v>
      </c>
      <c r="D113" s="21" t="s">
        <v>0</v>
      </c>
      <c r="E113" s="21" t="s">
        <v>0</v>
      </c>
      <c r="F113" s="21">
        <v>500</v>
      </c>
      <c r="G113" s="22"/>
      <c r="H113" s="22"/>
    </row>
    <row r="114" spans="1:8" x14ac:dyDescent="0.2">
      <c r="A114" s="26" t="s">
        <v>108</v>
      </c>
      <c r="B114" s="26"/>
      <c r="C114" s="16">
        <v>0</v>
      </c>
      <c r="D114" s="21" t="s">
        <v>0</v>
      </c>
      <c r="E114" s="21" t="s">
        <v>0</v>
      </c>
      <c r="F114" s="21">
        <v>719</v>
      </c>
      <c r="G114" s="22"/>
      <c r="H114" s="22"/>
    </row>
    <row r="115" spans="1:8" x14ac:dyDescent="0.2">
      <c r="A115" s="1" t="s">
        <v>272</v>
      </c>
      <c r="C115" s="16">
        <v>8000</v>
      </c>
      <c r="D115" s="21"/>
      <c r="E115" s="21"/>
      <c r="F115" s="21">
        <v>0</v>
      </c>
      <c r="G115" s="22"/>
      <c r="H115" s="22"/>
    </row>
    <row r="116" spans="1:8" x14ac:dyDescent="0.2">
      <c r="A116" s="1" t="s">
        <v>273</v>
      </c>
      <c r="C116" s="16">
        <v>158000</v>
      </c>
      <c r="D116" s="21"/>
      <c r="E116" s="21"/>
      <c r="F116" s="21">
        <v>0</v>
      </c>
      <c r="G116" s="22"/>
      <c r="H116" s="22"/>
    </row>
    <row r="117" spans="1:8" x14ac:dyDescent="0.2">
      <c r="A117" s="26" t="s">
        <v>109</v>
      </c>
      <c r="B117" s="26"/>
      <c r="C117" s="16">
        <v>138580</v>
      </c>
      <c r="D117" s="21" t="s">
        <v>0</v>
      </c>
      <c r="E117" s="21" t="s">
        <v>0</v>
      </c>
      <c r="F117" s="21">
        <v>91127</v>
      </c>
      <c r="G117" s="22"/>
      <c r="H117" s="22"/>
    </row>
    <row r="118" spans="1:8" x14ac:dyDescent="0.2">
      <c r="A118" s="26" t="s">
        <v>110</v>
      </c>
      <c r="B118" s="26"/>
      <c r="C118" s="16">
        <v>18500</v>
      </c>
      <c r="D118" s="21" t="s">
        <v>0</v>
      </c>
      <c r="E118" s="21" t="s">
        <v>0</v>
      </c>
      <c r="F118" s="21">
        <v>47742</v>
      </c>
      <c r="G118" s="22"/>
      <c r="H118" s="22"/>
    </row>
    <row r="119" spans="1:8" x14ac:dyDescent="0.2">
      <c r="A119" s="27" t="s">
        <v>111</v>
      </c>
      <c r="B119" s="26"/>
      <c r="C119" s="20">
        <f>+C120</f>
        <v>466452</v>
      </c>
      <c r="D119" s="8">
        <v>75000</v>
      </c>
      <c r="E119" s="8">
        <v>75000</v>
      </c>
      <c r="F119" s="8">
        <v>184148</v>
      </c>
      <c r="G119" s="8">
        <f t="shared" ref="G119" si="31">F119/C119*100</f>
        <v>39.478445799353416</v>
      </c>
      <c r="H119" s="8">
        <f t="shared" ref="H119" si="32">F119/E119*100</f>
        <v>245.53066666666666</v>
      </c>
    </row>
    <row r="120" spans="1:8" x14ac:dyDescent="0.2">
      <c r="A120" s="26" t="s">
        <v>112</v>
      </c>
      <c r="B120" s="26"/>
      <c r="C120" s="16">
        <v>466452</v>
      </c>
      <c r="D120" s="21" t="s">
        <v>0</v>
      </c>
      <c r="E120" s="21" t="s">
        <v>0</v>
      </c>
      <c r="F120" s="21">
        <v>184148</v>
      </c>
      <c r="G120" s="22"/>
      <c r="H120" s="22"/>
    </row>
    <row r="121" spans="1:8" x14ac:dyDescent="0.2">
      <c r="A121" s="27" t="s">
        <v>113</v>
      </c>
      <c r="B121" s="26"/>
      <c r="C121" s="20">
        <f>+C122</f>
        <v>0</v>
      </c>
      <c r="D121" s="8">
        <v>0</v>
      </c>
      <c r="E121" s="8">
        <v>0</v>
      </c>
      <c r="F121" s="8">
        <v>6902.5</v>
      </c>
      <c r="G121" s="8"/>
      <c r="H121" s="8"/>
    </row>
    <row r="122" spans="1:8" x14ac:dyDescent="0.2">
      <c r="A122" s="26" t="s">
        <v>114</v>
      </c>
      <c r="B122" s="26"/>
      <c r="C122" s="16">
        <v>0</v>
      </c>
      <c r="D122" s="21" t="s">
        <v>0</v>
      </c>
      <c r="E122" s="21" t="s">
        <v>0</v>
      </c>
      <c r="F122" s="21">
        <v>6902.5</v>
      </c>
      <c r="G122" s="22"/>
      <c r="H122" s="22"/>
    </row>
    <row r="123" spans="1:8" x14ac:dyDescent="0.2">
      <c r="A123" s="27" t="s">
        <v>115</v>
      </c>
      <c r="B123" s="26"/>
      <c r="C123" s="20">
        <f>+C124</f>
        <v>0</v>
      </c>
      <c r="D123" s="8">
        <v>0</v>
      </c>
      <c r="E123" s="8">
        <v>0</v>
      </c>
      <c r="F123" s="8">
        <v>744</v>
      </c>
      <c r="G123" s="8"/>
      <c r="H123" s="8"/>
    </row>
    <row r="124" spans="1:8" x14ac:dyDescent="0.2">
      <c r="A124" s="26" t="s">
        <v>116</v>
      </c>
      <c r="B124" s="26"/>
      <c r="C124" s="16">
        <v>0</v>
      </c>
      <c r="D124" s="21" t="s">
        <v>0</v>
      </c>
      <c r="E124" s="21" t="s">
        <v>0</v>
      </c>
      <c r="F124" s="21">
        <v>744</v>
      </c>
      <c r="G124" s="22"/>
      <c r="H124" s="22"/>
    </row>
    <row r="125" spans="1:8" x14ac:dyDescent="0.2">
      <c r="A125" s="25" t="s">
        <v>267</v>
      </c>
      <c r="B125" s="25"/>
      <c r="C125" s="5">
        <f>+C126+C225</f>
        <v>11615545515.869999</v>
      </c>
      <c r="D125" s="5">
        <f t="shared" ref="D125:F125" si="33">+D126+D225</f>
        <v>13119743500</v>
      </c>
      <c r="E125" s="5">
        <f t="shared" si="33"/>
        <v>13119743500</v>
      </c>
      <c r="F125" s="5">
        <f t="shared" si="33"/>
        <v>12679565138.529999</v>
      </c>
      <c r="G125" s="5">
        <f t="shared" ref="G125" si="34">F125/C125*100</f>
        <v>109.16030694560371</v>
      </c>
      <c r="H125" s="5">
        <f t="shared" ref="H125:H128" si="35">F125/E125*100</f>
        <v>96.644916408083731</v>
      </c>
    </row>
    <row r="126" spans="1:8" x14ac:dyDescent="0.2">
      <c r="A126" s="6" t="s">
        <v>117</v>
      </c>
      <c r="B126" s="7"/>
      <c r="C126" s="12">
        <f>+C127+C139+C172+C183+C191+C204+C208</f>
        <v>10508108520.269999</v>
      </c>
      <c r="D126" s="10">
        <v>11441082591</v>
      </c>
      <c r="E126" s="10">
        <v>11443904291</v>
      </c>
      <c r="F126" s="10">
        <v>11407746947.379999</v>
      </c>
      <c r="G126" s="10">
        <f t="shared" ref="G126:G128" si="36">F126/C126*100</f>
        <v>108.56137358473801</v>
      </c>
      <c r="H126" s="10">
        <f t="shared" si="35"/>
        <v>99.684047133735319</v>
      </c>
    </row>
    <row r="127" spans="1:8" x14ac:dyDescent="0.2">
      <c r="A127" s="27" t="s">
        <v>118</v>
      </c>
      <c r="B127" s="26"/>
      <c r="C127" s="20">
        <f>+C128+C133+C135</f>
        <v>4787576982.5799999</v>
      </c>
      <c r="D127" s="8">
        <v>4839190091</v>
      </c>
      <c r="E127" s="8">
        <v>4836901041</v>
      </c>
      <c r="F127" s="8">
        <v>5105629870.6400003</v>
      </c>
      <c r="G127" s="8">
        <f t="shared" si="36"/>
        <v>106.64329553795714</v>
      </c>
      <c r="H127" s="8">
        <f t="shared" si="35"/>
        <v>105.55580582199471</v>
      </c>
    </row>
    <row r="128" spans="1:8" x14ac:dyDescent="0.2">
      <c r="A128" s="27" t="s">
        <v>119</v>
      </c>
      <c r="B128" s="26"/>
      <c r="C128" s="20">
        <f>SUM(C129:C132)</f>
        <v>3969519488.8799996</v>
      </c>
      <c r="D128" s="8">
        <v>4033319591</v>
      </c>
      <c r="E128" s="8">
        <v>4030799141</v>
      </c>
      <c r="F128" s="8">
        <v>4241254285.5500002</v>
      </c>
      <c r="G128" s="8">
        <f t="shared" si="36"/>
        <v>106.84553375871371</v>
      </c>
      <c r="H128" s="8">
        <f t="shared" si="35"/>
        <v>105.22117667460324</v>
      </c>
    </row>
    <row r="129" spans="1:8" x14ac:dyDescent="0.2">
      <c r="A129" s="26" t="s">
        <v>120</v>
      </c>
      <c r="B129" s="26"/>
      <c r="C129" s="16">
        <v>3885707524.27</v>
      </c>
      <c r="D129" s="21" t="s">
        <v>0</v>
      </c>
      <c r="E129" s="21" t="s">
        <v>0</v>
      </c>
      <c r="F129" s="21">
        <v>4143292252.5300002</v>
      </c>
      <c r="G129" s="22"/>
      <c r="H129" s="22"/>
    </row>
    <row r="130" spans="1:8" x14ac:dyDescent="0.2">
      <c r="A130" s="26" t="s">
        <v>121</v>
      </c>
      <c r="B130" s="26"/>
      <c r="C130" s="16">
        <v>7620722.9900000002</v>
      </c>
      <c r="D130" s="21" t="s">
        <v>0</v>
      </c>
      <c r="E130" s="21" t="s">
        <v>0</v>
      </c>
      <c r="F130" s="21">
        <v>564753.71</v>
      </c>
      <c r="G130" s="22"/>
      <c r="H130" s="22"/>
    </row>
    <row r="131" spans="1:8" x14ac:dyDescent="0.2">
      <c r="A131" s="26" t="s">
        <v>122</v>
      </c>
      <c r="B131" s="26"/>
      <c r="C131" s="16">
        <v>37486089.079999998</v>
      </c>
      <c r="D131" s="21" t="s">
        <v>0</v>
      </c>
      <c r="E131" s="21" t="s">
        <v>0</v>
      </c>
      <c r="F131" s="21">
        <v>47763031.549999997</v>
      </c>
      <c r="G131" s="22"/>
      <c r="H131" s="22"/>
    </row>
    <row r="132" spans="1:8" x14ac:dyDescent="0.2">
      <c r="A132" s="26" t="s">
        <v>123</v>
      </c>
      <c r="B132" s="26"/>
      <c r="C132" s="16">
        <v>38705152.539999999</v>
      </c>
      <c r="D132" s="21" t="s">
        <v>0</v>
      </c>
      <c r="E132" s="21" t="s">
        <v>0</v>
      </c>
      <c r="F132" s="21">
        <v>49634247.759999998</v>
      </c>
      <c r="G132" s="22"/>
      <c r="H132" s="22"/>
    </row>
    <row r="133" spans="1:8" x14ac:dyDescent="0.2">
      <c r="A133" s="27" t="s">
        <v>124</v>
      </c>
      <c r="B133" s="26"/>
      <c r="C133" s="20">
        <f>+C134</f>
        <v>173737988.22999999</v>
      </c>
      <c r="D133" s="8">
        <v>158554800</v>
      </c>
      <c r="E133" s="8">
        <v>159351700</v>
      </c>
      <c r="F133" s="8">
        <v>182275248.31</v>
      </c>
      <c r="G133" s="8">
        <f t="shared" ref="G133" si="37">F133/C133*100</f>
        <v>104.91387068940739</v>
      </c>
      <c r="H133" s="8">
        <f t="shared" ref="H133" si="38">F133/E133*100</f>
        <v>114.38550596573491</v>
      </c>
    </row>
    <row r="134" spans="1:8" x14ac:dyDescent="0.2">
      <c r="A134" s="26" t="s">
        <v>125</v>
      </c>
      <c r="B134" s="26"/>
      <c r="C134" s="16">
        <v>173737988.22999999</v>
      </c>
      <c r="D134" s="21" t="s">
        <v>0</v>
      </c>
      <c r="E134" s="21" t="s">
        <v>0</v>
      </c>
      <c r="F134" s="21">
        <v>182275248.31</v>
      </c>
      <c r="G134" s="22"/>
      <c r="H134" s="22"/>
    </row>
    <row r="135" spans="1:8" x14ac:dyDescent="0.2">
      <c r="A135" s="27" t="s">
        <v>126</v>
      </c>
      <c r="B135" s="26"/>
      <c r="C135" s="20">
        <f>SUM(C136:C138)</f>
        <v>644319505.47000003</v>
      </c>
      <c r="D135" s="8">
        <v>647315700</v>
      </c>
      <c r="E135" s="8">
        <v>646750200</v>
      </c>
      <c r="F135" s="8">
        <v>682100336.77999997</v>
      </c>
      <c r="G135" s="8">
        <f t="shared" ref="G135" si="39">F135/C135*100</f>
        <v>105.86367958586642</v>
      </c>
      <c r="H135" s="8">
        <f t="shared" ref="H135" si="40">F135/E135*100</f>
        <v>105.46580994949828</v>
      </c>
    </row>
    <row r="136" spans="1:8" x14ac:dyDescent="0.2">
      <c r="A136" s="26" t="s">
        <v>127</v>
      </c>
      <c r="B136" s="26"/>
      <c r="C136" s="16">
        <v>4063037.49</v>
      </c>
      <c r="D136" s="21" t="s">
        <v>0</v>
      </c>
      <c r="E136" s="21" t="s">
        <v>0</v>
      </c>
      <c r="F136" s="21">
        <v>4031084.86</v>
      </c>
      <c r="G136" s="22"/>
      <c r="H136" s="22"/>
    </row>
    <row r="137" spans="1:8" x14ac:dyDescent="0.2">
      <c r="A137" s="26" t="s">
        <v>128</v>
      </c>
      <c r="B137" s="26"/>
      <c r="C137" s="16">
        <v>640251102.95000005</v>
      </c>
      <c r="D137" s="21" t="s">
        <v>0</v>
      </c>
      <c r="E137" s="21" t="s">
        <v>0</v>
      </c>
      <c r="F137" s="21">
        <v>677822282.41999996</v>
      </c>
      <c r="G137" s="22"/>
      <c r="H137" s="22"/>
    </row>
    <row r="138" spans="1:8" x14ac:dyDescent="0.2">
      <c r="A138" s="26" t="s">
        <v>129</v>
      </c>
      <c r="B138" s="26"/>
      <c r="C138" s="16">
        <v>5365.03</v>
      </c>
      <c r="D138" s="21" t="s">
        <v>0</v>
      </c>
      <c r="E138" s="21" t="s">
        <v>0</v>
      </c>
      <c r="F138" s="21">
        <v>246969.5</v>
      </c>
      <c r="G138" s="22"/>
      <c r="H138" s="22"/>
    </row>
    <row r="139" spans="1:8" x14ac:dyDescent="0.2">
      <c r="A139" s="27" t="s">
        <v>130</v>
      </c>
      <c r="B139" s="26"/>
      <c r="C139" s="20">
        <f>+C140+C145+C152+C162+C164</f>
        <v>3273002259.0900002</v>
      </c>
      <c r="D139" s="8">
        <v>3640756220</v>
      </c>
      <c r="E139" s="8">
        <v>3652127520</v>
      </c>
      <c r="F139" s="8">
        <v>3470180656.1100001</v>
      </c>
      <c r="G139" s="8">
        <f t="shared" ref="G139:G140" si="41">F139/C139*100</f>
        <v>106.02438927356017</v>
      </c>
      <c r="H139" s="8">
        <f t="shared" ref="H139:H140" si="42">F139/E139*100</f>
        <v>95.018058299070574</v>
      </c>
    </row>
    <row r="140" spans="1:8" x14ac:dyDescent="0.2">
      <c r="A140" s="27" t="s">
        <v>131</v>
      </c>
      <c r="B140" s="26"/>
      <c r="C140" s="20">
        <f>SUM(C141:C144)</f>
        <v>134213044.63000001</v>
      </c>
      <c r="D140" s="8">
        <v>157151000</v>
      </c>
      <c r="E140" s="8">
        <v>157264800</v>
      </c>
      <c r="F140" s="8">
        <v>145257909.31</v>
      </c>
      <c r="G140" s="8">
        <f t="shared" si="41"/>
        <v>108.22935260164061</v>
      </c>
      <c r="H140" s="8">
        <f t="shared" si="42"/>
        <v>92.365176002512968</v>
      </c>
    </row>
    <row r="141" spans="1:8" x14ac:dyDescent="0.2">
      <c r="A141" s="26" t="s">
        <v>132</v>
      </c>
      <c r="B141" s="26"/>
      <c r="C141" s="16">
        <v>6955290.4000000004</v>
      </c>
      <c r="D141" s="21" t="s">
        <v>0</v>
      </c>
      <c r="E141" s="21" t="s">
        <v>0</v>
      </c>
      <c r="F141" s="21">
        <v>9036687.3699999992</v>
      </c>
      <c r="G141" s="22"/>
      <c r="H141" s="22"/>
    </row>
    <row r="142" spans="1:8" x14ac:dyDescent="0.2">
      <c r="A142" s="26" t="s">
        <v>133</v>
      </c>
      <c r="B142" s="26"/>
      <c r="C142" s="16">
        <v>118933605.03</v>
      </c>
      <c r="D142" s="21" t="s">
        <v>0</v>
      </c>
      <c r="E142" s="21" t="s">
        <v>0</v>
      </c>
      <c r="F142" s="21">
        <v>127588433.48999999</v>
      </c>
      <c r="G142" s="22"/>
      <c r="H142" s="22"/>
    </row>
    <row r="143" spans="1:8" x14ac:dyDescent="0.2">
      <c r="A143" s="26" t="s">
        <v>134</v>
      </c>
      <c r="B143" s="26"/>
      <c r="C143" s="16">
        <v>7816119.5099999998</v>
      </c>
      <c r="D143" s="21" t="s">
        <v>0</v>
      </c>
      <c r="E143" s="21" t="s">
        <v>0</v>
      </c>
      <c r="F143" s="21">
        <v>7998405.3499999996</v>
      </c>
      <c r="G143" s="22"/>
      <c r="H143" s="22"/>
    </row>
    <row r="144" spans="1:8" x14ac:dyDescent="0.2">
      <c r="A144" s="26" t="s">
        <v>135</v>
      </c>
      <c r="B144" s="26"/>
      <c r="C144" s="16">
        <v>508029.69</v>
      </c>
      <c r="D144" s="21" t="s">
        <v>0</v>
      </c>
      <c r="E144" s="21" t="s">
        <v>0</v>
      </c>
      <c r="F144" s="21">
        <v>634383.1</v>
      </c>
      <c r="G144" s="22"/>
      <c r="H144" s="22"/>
    </row>
    <row r="145" spans="1:10" x14ac:dyDescent="0.2">
      <c r="A145" s="27" t="s">
        <v>136</v>
      </c>
      <c r="B145" s="26"/>
      <c r="C145" s="20">
        <f>SUM(C146:C151)</f>
        <v>767284328.04999995</v>
      </c>
      <c r="D145" s="8">
        <v>860762600</v>
      </c>
      <c r="E145" s="8">
        <v>862911200</v>
      </c>
      <c r="F145" s="8">
        <f>SUM(F146:F151)</f>
        <v>883292217.28999996</v>
      </c>
      <c r="G145" s="8">
        <f t="shared" ref="G145" si="43">F145/C145*100</f>
        <v>115.11928303485959</v>
      </c>
      <c r="H145" s="8">
        <f t="shared" ref="H145" si="44">F145/E145*100</f>
        <v>102.36189045755808</v>
      </c>
      <c r="J145" s="8"/>
    </row>
    <row r="146" spans="1:10" x14ac:dyDescent="0.2">
      <c r="A146" s="26" t="s">
        <v>137</v>
      </c>
      <c r="B146" s="26"/>
      <c r="C146" s="16">
        <v>70017358.849999994</v>
      </c>
      <c r="D146" s="21" t="s">
        <v>0</v>
      </c>
      <c r="E146" s="21" t="s">
        <v>0</v>
      </c>
      <c r="F146" s="21">
        <v>67960932.680000007</v>
      </c>
      <c r="G146" s="22"/>
      <c r="H146" s="22"/>
    </row>
    <row r="147" spans="1:10" x14ac:dyDescent="0.2">
      <c r="A147" s="26" t="s">
        <v>138</v>
      </c>
      <c r="B147" s="26"/>
      <c r="C147" s="16">
        <v>380482774.54000002</v>
      </c>
      <c r="D147" s="21" t="s">
        <v>0</v>
      </c>
      <c r="E147" s="21" t="s">
        <v>0</v>
      </c>
      <c r="F147" s="21">
        <v>502730201.49000001</v>
      </c>
      <c r="G147" s="22"/>
      <c r="H147" s="22"/>
    </row>
    <row r="148" spans="1:10" x14ac:dyDescent="0.2">
      <c r="A148" s="33" t="s">
        <v>139</v>
      </c>
      <c r="B148" s="33"/>
      <c r="C148" s="16">
        <v>255800421.28</v>
      </c>
      <c r="D148" s="21" t="s">
        <v>0</v>
      </c>
      <c r="E148" s="21" t="s">
        <v>0</v>
      </c>
      <c r="F148" s="21">
        <f>266442604.67+4506138.88</f>
        <v>270948743.55000001</v>
      </c>
      <c r="G148" s="22"/>
      <c r="H148" s="22"/>
    </row>
    <row r="149" spans="1:10" x14ac:dyDescent="0.2">
      <c r="A149" s="33" t="s">
        <v>140</v>
      </c>
      <c r="B149" s="33"/>
      <c r="C149" s="16">
        <v>28563882.93</v>
      </c>
      <c r="D149" s="21" t="s">
        <v>0</v>
      </c>
      <c r="E149" s="21" t="s">
        <v>0</v>
      </c>
      <c r="F149" s="21">
        <v>20117959.859999999</v>
      </c>
      <c r="G149" s="22"/>
      <c r="H149" s="22"/>
    </row>
    <row r="150" spans="1:10" x14ac:dyDescent="0.2">
      <c r="A150" s="33" t="s">
        <v>141</v>
      </c>
      <c r="B150" s="33"/>
      <c r="C150" s="16">
        <v>18052719.350000001</v>
      </c>
      <c r="D150" s="21" t="s">
        <v>0</v>
      </c>
      <c r="E150" s="21" t="s">
        <v>0</v>
      </c>
      <c r="F150" s="21">
        <f>19066836.55-4506138.88</f>
        <v>14560697.670000002</v>
      </c>
      <c r="G150" s="22"/>
      <c r="H150" s="22"/>
    </row>
    <row r="151" spans="1:10" x14ac:dyDescent="0.2">
      <c r="A151" s="33" t="s">
        <v>142</v>
      </c>
      <c r="B151" s="33"/>
      <c r="C151" s="16">
        <v>14367171.1</v>
      </c>
      <c r="D151" s="21" t="s">
        <v>0</v>
      </c>
      <c r="E151" s="21" t="s">
        <v>0</v>
      </c>
      <c r="F151" s="21">
        <v>6973682.04</v>
      </c>
      <c r="G151" s="22"/>
      <c r="H151" s="22"/>
    </row>
    <row r="152" spans="1:10" x14ac:dyDescent="0.2">
      <c r="A152" s="32" t="s">
        <v>143</v>
      </c>
      <c r="B152" s="33"/>
      <c r="C152" s="20">
        <f>SUM(C153:C161)</f>
        <v>2222767651.1300001</v>
      </c>
      <c r="D152" s="8">
        <v>2457070770</v>
      </c>
      <c r="E152" s="8">
        <v>2465407252</v>
      </c>
      <c r="F152" s="8">
        <v>2333484850.6100001</v>
      </c>
      <c r="G152" s="8">
        <f t="shared" ref="G152" si="45">F152/C152*100</f>
        <v>104.98105141235585</v>
      </c>
      <c r="H152" s="8">
        <f t="shared" ref="H152" si="46">F152/E152*100</f>
        <v>94.649062491278841</v>
      </c>
    </row>
    <row r="153" spans="1:10" x14ac:dyDescent="0.2">
      <c r="A153" s="33" t="s">
        <v>144</v>
      </c>
      <c r="B153" s="33"/>
      <c r="C153" s="16">
        <v>44875269.310000002</v>
      </c>
      <c r="D153" s="21" t="s">
        <v>0</v>
      </c>
      <c r="E153" s="21" t="s">
        <v>0</v>
      </c>
      <c r="F153" s="21">
        <f>43287795.72+8182171.92</f>
        <v>51469967.640000001</v>
      </c>
      <c r="G153" s="22"/>
      <c r="H153" s="22"/>
    </row>
    <row r="154" spans="1:10" x14ac:dyDescent="0.2">
      <c r="A154" s="33" t="s">
        <v>145</v>
      </c>
      <c r="B154" s="33"/>
      <c r="C154" s="16">
        <v>1016348629.58</v>
      </c>
      <c r="D154" s="21" t="s">
        <v>0</v>
      </c>
      <c r="E154" s="21" t="s">
        <v>0</v>
      </c>
      <c r="F154" s="21">
        <f>1178320179.9-8182171.92</f>
        <v>1170138007.98</v>
      </c>
      <c r="G154" s="22"/>
      <c r="H154" s="22"/>
    </row>
    <row r="155" spans="1:10" x14ac:dyDescent="0.2">
      <c r="A155" s="33" t="s">
        <v>146</v>
      </c>
      <c r="B155" s="33"/>
      <c r="C155" s="16">
        <v>15811094.34</v>
      </c>
      <c r="D155" s="21" t="s">
        <v>0</v>
      </c>
      <c r="E155" s="21" t="s">
        <v>0</v>
      </c>
      <c r="F155" s="21">
        <v>14284324.66</v>
      </c>
      <c r="G155" s="22"/>
      <c r="H155" s="22"/>
    </row>
    <row r="156" spans="1:10" x14ac:dyDescent="0.2">
      <c r="A156" s="33" t="s">
        <v>147</v>
      </c>
      <c r="B156" s="33"/>
      <c r="C156" s="16">
        <v>128829866.98</v>
      </c>
      <c r="D156" s="21" t="s">
        <v>0</v>
      </c>
      <c r="E156" s="21" t="s">
        <v>0</v>
      </c>
      <c r="F156" s="21">
        <v>131371155.52</v>
      </c>
      <c r="G156" s="22"/>
      <c r="H156" s="22"/>
    </row>
    <row r="157" spans="1:10" x14ac:dyDescent="0.2">
      <c r="A157" s="33" t="s">
        <v>148</v>
      </c>
      <c r="B157" s="33"/>
      <c r="C157" s="16">
        <v>525622765.63999999</v>
      </c>
      <c r="D157" s="21" t="s">
        <v>0</v>
      </c>
      <c r="E157" s="21" t="s">
        <v>0</v>
      </c>
      <c r="F157" s="21">
        <f>490261669.92+5379889.67</f>
        <v>495641559.59000003</v>
      </c>
      <c r="G157" s="22"/>
      <c r="H157" s="22"/>
    </row>
    <row r="158" spans="1:10" x14ac:dyDescent="0.2">
      <c r="A158" s="33" t="s">
        <v>149</v>
      </c>
      <c r="B158" s="33"/>
      <c r="C158" s="16">
        <v>29644902.129999999</v>
      </c>
      <c r="D158" s="21" t="s">
        <v>0</v>
      </c>
      <c r="E158" s="21" t="s">
        <v>0</v>
      </c>
      <c r="F158" s="21">
        <v>28666963.32</v>
      </c>
      <c r="G158" s="22"/>
      <c r="H158" s="22"/>
    </row>
    <row r="159" spans="1:10" x14ac:dyDescent="0.2">
      <c r="A159" s="33" t="s">
        <v>150</v>
      </c>
      <c r="B159" s="33"/>
      <c r="C159" s="16">
        <v>125678040.02</v>
      </c>
      <c r="D159" s="21" t="s">
        <v>0</v>
      </c>
      <c r="E159" s="21" t="s">
        <v>0</v>
      </c>
      <c r="F159" s="21">
        <v>126864513.56999999</v>
      </c>
      <c r="G159" s="22"/>
      <c r="H159" s="22"/>
    </row>
    <row r="160" spans="1:10" x14ac:dyDescent="0.2">
      <c r="A160" s="33" t="s">
        <v>151</v>
      </c>
      <c r="B160" s="33"/>
      <c r="C160" s="16">
        <v>74168362.489999995</v>
      </c>
      <c r="D160" s="21" t="s">
        <v>0</v>
      </c>
      <c r="E160" s="21" t="s">
        <v>0</v>
      </c>
      <c r="F160" s="21">
        <v>62343153.270000003</v>
      </c>
      <c r="G160" s="22"/>
      <c r="H160" s="22"/>
    </row>
    <row r="161" spans="1:8" x14ac:dyDescent="0.2">
      <c r="A161" s="33" t="s">
        <v>152</v>
      </c>
      <c r="B161" s="33"/>
      <c r="C161" s="16">
        <v>261788720.63999999</v>
      </c>
      <c r="D161" s="21" t="s">
        <v>0</v>
      </c>
      <c r="E161" s="21" t="s">
        <v>0</v>
      </c>
      <c r="F161" s="21">
        <f>258085094.73-5379889.67</f>
        <v>252705205.06</v>
      </c>
      <c r="G161" s="22"/>
      <c r="H161" s="22"/>
    </row>
    <row r="162" spans="1:8" x14ac:dyDescent="0.2">
      <c r="A162" s="27" t="s">
        <v>153</v>
      </c>
      <c r="B162" s="26"/>
      <c r="C162" s="20">
        <f>+C163</f>
        <v>5010965.0199999996</v>
      </c>
      <c r="D162" s="8">
        <v>5719500</v>
      </c>
      <c r="E162" s="8">
        <v>5702500</v>
      </c>
      <c r="F162" s="8">
        <v>3991926.81</v>
      </c>
      <c r="G162" s="8">
        <f t="shared" ref="G162" si="47">F162/C162*100</f>
        <v>79.663833095366527</v>
      </c>
      <c r="H162" s="8">
        <f t="shared" ref="H162" si="48">F162/E162*100</f>
        <v>70.003100569925465</v>
      </c>
    </row>
    <row r="163" spans="1:8" x14ac:dyDescent="0.2">
      <c r="A163" s="26" t="s">
        <v>154</v>
      </c>
      <c r="B163" s="26"/>
      <c r="C163" s="16">
        <v>5010965.0199999996</v>
      </c>
      <c r="D163" s="21" t="s">
        <v>0</v>
      </c>
      <c r="E163" s="21" t="s">
        <v>0</v>
      </c>
      <c r="F163" s="21">
        <v>3991926.81</v>
      </c>
      <c r="G163" s="22"/>
      <c r="H163" s="22"/>
    </row>
    <row r="164" spans="1:8" x14ac:dyDescent="0.2">
      <c r="A164" s="27" t="s">
        <v>155</v>
      </c>
      <c r="B164" s="26"/>
      <c r="C164" s="20">
        <f>SUM(C165:C171)</f>
        <v>143726270.25999999</v>
      </c>
      <c r="D164" s="8">
        <v>160052350</v>
      </c>
      <c r="E164" s="8">
        <v>160841768</v>
      </c>
      <c r="F164" s="8">
        <v>104153752.09</v>
      </c>
      <c r="G164" s="8">
        <f t="shared" ref="G164" si="49">F164/C164*100</f>
        <v>72.466746616040666</v>
      </c>
      <c r="H164" s="8">
        <f t="shared" ref="H164" si="50">F164/E164*100</f>
        <v>64.755413587594987</v>
      </c>
    </row>
    <row r="165" spans="1:8" x14ac:dyDescent="0.2">
      <c r="A165" s="26" t="s">
        <v>156</v>
      </c>
      <c r="B165" s="26"/>
      <c r="C165" s="16">
        <v>59678748.539999999</v>
      </c>
      <c r="D165" s="21" t="s">
        <v>0</v>
      </c>
      <c r="E165" s="21" t="s">
        <v>0</v>
      </c>
      <c r="F165" s="21">
        <v>49569632.659999996</v>
      </c>
      <c r="G165" s="22"/>
      <c r="H165" s="22"/>
    </row>
    <row r="166" spans="1:8" x14ac:dyDescent="0.2">
      <c r="A166" s="26" t="s">
        <v>157</v>
      </c>
      <c r="B166" s="26"/>
      <c r="C166" s="16">
        <v>13061244.630000001</v>
      </c>
      <c r="D166" s="21" t="s">
        <v>0</v>
      </c>
      <c r="E166" s="21" t="s">
        <v>0</v>
      </c>
      <c r="F166" s="21">
        <v>14495629.609999999</v>
      </c>
      <c r="G166" s="22"/>
      <c r="H166" s="22"/>
    </row>
    <row r="167" spans="1:8" x14ac:dyDescent="0.2">
      <c r="A167" s="26" t="s">
        <v>158</v>
      </c>
      <c r="B167" s="26"/>
      <c r="C167" s="16">
        <v>2778855.08</v>
      </c>
      <c r="D167" s="21" t="s">
        <v>0</v>
      </c>
      <c r="E167" s="21" t="s">
        <v>0</v>
      </c>
      <c r="F167" s="21">
        <v>2859558.68</v>
      </c>
      <c r="G167" s="22"/>
      <c r="H167" s="22"/>
    </row>
    <row r="168" spans="1:8" x14ac:dyDescent="0.2">
      <c r="A168" s="26" t="s">
        <v>159</v>
      </c>
      <c r="B168" s="26"/>
      <c r="C168" s="16">
        <v>2448681.44</v>
      </c>
      <c r="D168" s="21" t="s">
        <v>0</v>
      </c>
      <c r="E168" s="21" t="s">
        <v>0</v>
      </c>
      <c r="F168" s="21">
        <v>2756816.59</v>
      </c>
      <c r="G168" s="22"/>
      <c r="H168" s="22"/>
    </row>
    <row r="169" spans="1:8" x14ac:dyDescent="0.2">
      <c r="A169" s="26" t="s">
        <v>160</v>
      </c>
      <c r="B169" s="26"/>
      <c r="C169" s="16">
        <v>4993044.92</v>
      </c>
      <c r="D169" s="21" t="s">
        <v>0</v>
      </c>
      <c r="E169" s="21" t="s">
        <v>0</v>
      </c>
      <c r="F169" s="21">
        <v>8686930.4199999999</v>
      </c>
      <c r="G169" s="22"/>
      <c r="H169" s="22"/>
    </row>
    <row r="170" spans="1:8" x14ac:dyDescent="0.2">
      <c r="A170" s="26" t="s">
        <v>161</v>
      </c>
      <c r="B170" s="26"/>
      <c r="C170" s="16">
        <v>1327194</v>
      </c>
      <c r="D170" s="21" t="s">
        <v>0</v>
      </c>
      <c r="E170" s="21" t="s">
        <v>0</v>
      </c>
      <c r="F170" s="21">
        <v>4425703.33</v>
      </c>
      <c r="G170" s="22"/>
      <c r="H170" s="22"/>
    </row>
    <row r="171" spans="1:8" x14ac:dyDescent="0.2">
      <c r="A171" s="26" t="s">
        <v>162</v>
      </c>
      <c r="B171" s="26"/>
      <c r="C171" s="16">
        <v>59438501.649999999</v>
      </c>
      <c r="D171" s="21" t="s">
        <v>0</v>
      </c>
      <c r="E171" s="21" t="s">
        <v>0</v>
      </c>
      <c r="F171" s="21">
        <v>21359480.800000001</v>
      </c>
      <c r="G171" s="22"/>
      <c r="H171" s="22"/>
    </row>
    <row r="172" spans="1:8" x14ac:dyDescent="0.2">
      <c r="A172" s="27" t="s">
        <v>163</v>
      </c>
      <c r="B172" s="26"/>
      <c r="C172" s="20">
        <f>+C173+C178</f>
        <v>60626844.189999998</v>
      </c>
      <c r="D172" s="8">
        <v>66571100</v>
      </c>
      <c r="E172" s="8">
        <v>68615200</v>
      </c>
      <c r="F172" s="8">
        <v>66762422.490000002</v>
      </c>
      <c r="G172" s="8">
        <f t="shared" ref="G172:G173" si="51">F172/C172*100</f>
        <v>110.12023367202086</v>
      </c>
      <c r="H172" s="8">
        <f t="shared" ref="H172:H173" si="52">F172/E172*100</f>
        <v>97.299756453380596</v>
      </c>
    </row>
    <row r="173" spans="1:8" x14ac:dyDescent="0.2">
      <c r="A173" s="27" t="s">
        <v>164</v>
      </c>
      <c r="B173" s="26"/>
      <c r="C173" s="20">
        <f>SUM(C174:C177)</f>
        <v>45641602.579999998</v>
      </c>
      <c r="D173" s="8">
        <v>47647000</v>
      </c>
      <c r="E173" s="8">
        <v>49520200</v>
      </c>
      <c r="F173" s="8">
        <v>47593913.350000001</v>
      </c>
      <c r="G173" s="8">
        <f t="shared" si="51"/>
        <v>104.27748076237687</v>
      </c>
      <c r="H173" s="8">
        <f t="shared" si="52"/>
        <v>96.110099212038719</v>
      </c>
    </row>
    <row r="174" spans="1:8" x14ac:dyDescent="0.2">
      <c r="A174" s="26" t="s">
        <v>265</v>
      </c>
      <c r="B174" s="26"/>
      <c r="C174" s="16">
        <v>3536</v>
      </c>
      <c r="D174" s="21" t="s">
        <v>0</v>
      </c>
      <c r="E174" s="21" t="s">
        <v>0</v>
      </c>
      <c r="F174" s="21">
        <v>167768.45000000001</v>
      </c>
      <c r="G174" s="22"/>
      <c r="H174" s="22"/>
    </row>
    <row r="175" spans="1:8" x14ac:dyDescent="0.2">
      <c r="A175" s="26" t="s">
        <v>165</v>
      </c>
      <c r="B175" s="26"/>
      <c r="C175" s="16">
        <v>45608996.579999998</v>
      </c>
      <c r="D175" s="21" t="s">
        <v>0</v>
      </c>
      <c r="E175" s="21" t="s">
        <v>0</v>
      </c>
      <c r="F175" s="21">
        <v>42308693.619999997</v>
      </c>
      <c r="G175" s="22"/>
      <c r="H175" s="22"/>
    </row>
    <row r="176" spans="1:8" x14ac:dyDescent="0.2">
      <c r="A176" s="26" t="s">
        <v>166</v>
      </c>
      <c r="B176" s="26"/>
      <c r="C176" s="16">
        <v>0</v>
      </c>
      <c r="D176" s="21" t="s">
        <v>0</v>
      </c>
      <c r="E176" s="21" t="s">
        <v>0</v>
      </c>
      <c r="F176" s="21">
        <v>5095095.37</v>
      </c>
      <c r="G176" s="22"/>
      <c r="H176" s="22"/>
    </row>
    <row r="177" spans="1:8" x14ac:dyDescent="0.2">
      <c r="A177" s="26" t="s">
        <v>167</v>
      </c>
      <c r="B177" s="26"/>
      <c r="C177" s="16">
        <v>29070</v>
      </c>
      <c r="D177" s="21" t="s">
        <v>0</v>
      </c>
      <c r="E177" s="21" t="s">
        <v>0</v>
      </c>
      <c r="F177" s="21">
        <v>22355.91</v>
      </c>
      <c r="G177" s="22"/>
      <c r="H177" s="22"/>
    </row>
    <row r="178" spans="1:8" x14ac:dyDescent="0.2">
      <c r="A178" s="27" t="s">
        <v>168</v>
      </c>
      <c r="B178" s="26"/>
      <c r="C178" s="20">
        <f>SUM(C179:C182)</f>
        <v>14985241.609999999</v>
      </c>
      <c r="D178" s="8">
        <v>18924100</v>
      </c>
      <c r="E178" s="8">
        <v>19095000</v>
      </c>
      <c r="F178" s="8">
        <v>19168509.140000001</v>
      </c>
      <c r="G178" s="8">
        <f t="shared" ref="G178" si="53">F178/C178*100</f>
        <v>127.91591646549369</v>
      </c>
      <c r="H178" s="8">
        <f t="shared" ref="H178" si="54">F178/E178*100</f>
        <v>100.38496538360829</v>
      </c>
    </row>
    <row r="179" spans="1:8" x14ac:dyDescent="0.2">
      <c r="A179" s="26" t="s">
        <v>169</v>
      </c>
      <c r="B179" s="26"/>
      <c r="C179" s="16">
        <v>6107784.9299999997</v>
      </c>
      <c r="D179" s="21" t="s">
        <v>0</v>
      </c>
      <c r="E179" s="21" t="s">
        <v>0</v>
      </c>
      <c r="F179" s="21">
        <v>7032047.9400000004</v>
      </c>
      <c r="G179" s="22"/>
      <c r="H179" s="22"/>
    </row>
    <row r="180" spans="1:8" x14ac:dyDescent="0.2">
      <c r="A180" s="26" t="s">
        <v>170</v>
      </c>
      <c r="B180" s="26"/>
      <c r="C180" s="16">
        <v>175832</v>
      </c>
      <c r="D180" s="21" t="s">
        <v>0</v>
      </c>
      <c r="E180" s="21" t="s">
        <v>0</v>
      </c>
      <c r="F180" s="21">
        <v>70112.95</v>
      </c>
      <c r="G180" s="22"/>
      <c r="H180" s="22"/>
    </row>
    <row r="181" spans="1:8" x14ac:dyDescent="0.2">
      <c r="A181" s="26" t="s">
        <v>171</v>
      </c>
      <c r="B181" s="26"/>
      <c r="C181" s="16">
        <v>6832384.2400000002</v>
      </c>
      <c r="D181" s="21" t="s">
        <v>0</v>
      </c>
      <c r="E181" s="21" t="s">
        <v>0</v>
      </c>
      <c r="F181" s="21">
        <v>10936583.32</v>
      </c>
      <c r="G181" s="22"/>
      <c r="H181" s="22"/>
    </row>
    <row r="182" spans="1:8" x14ac:dyDescent="0.2">
      <c r="A182" s="26" t="s">
        <v>172</v>
      </c>
      <c r="B182" s="26"/>
      <c r="C182" s="16">
        <v>1869240.44</v>
      </c>
      <c r="D182" s="21" t="s">
        <v>0</v>
      </c>
      <c r="E182" s="21" t="s">
        <v>0</v>
      </c>
      <c r="F182" s="21">
        <v>1129764.93</v>
      </c>
      <c r="G182" s="22"/>
      <c r="H182" s="22"/>
    </row>
    <row r="183" spans="1:8" x14ac:dyDescent="0.2">
      <c r="A183" s="27" t="s">
        <v>173</v>
      </c>
      <c r="B183" s="26"/>
      <c r="C183" s="20">
        <f>+C184+C186+C189</f>
        <v>868253710.5999999</v>
      </c>
      <c r="D183" s="8">
        <v>890336580</v>
      </c>
      <c r="E183" s="8">
        <v>909140580</v>
      </c>
      <c r="F183" s="8">
        <v>960724935.49000001</v>
      </c>
      <c r="G183" s="8">
        <f t="shared" ref="G183:G184" si="55">F183/C183*100</f>
        <v>110.65025392475417</v>
      </c>
      <c r="H183" s="8">
        <f t="shared" ref="H183:H184" si="56">F183/E183*100</f>
        <v>105.67396908957689</v>
      </c>
    </row>
    <row r="184" spans="1:8" x14ac:dyDescent="0.2">
      <c r="A184" s="27" t="s">
        <v>174</v>
      </c>
      <c r="B184" s="26"/>
      <c r="C184" s="20">
        <f>+C185</f>
        <v>851923414.78999996</v>
      </c>
      <c r="D184" s="8">
        <v>857855000</v>
      </c>
      <c r="E184" s="8">
        <v>876737000</v>
      </c>
      <c r="F184" s="8">
        <v>929087319.5</v>
      </c>
      <c r="G184" s="8">
        <f t="shared" si="55"/>
        <v>109.05761050469789</v>
      </c>
      <c r="H184" s="8">
        <f t="shared" si="56"/>
        <v>105.97104028916311</v>
      </c>
    </row>
    <row r="185" spans="1:8" x14ac:dyDescent="0.2">
      <c r="A185" s="26" t="s">
        <v>175</v>
      </c>
      <c r="B185" s="26"/>
      <c r="C185" s="16">
        <v>851923414.78999996</v>
      </c>
      <c r="D185" s="21" t="s">
        <v>0</v>
      </c>
      <c r="E185" s="21" t="s">
        <v>0</v>
      </c>
      <c r="F185" s="21">
        <v>929087319.5</v>
      </c>
      <c r="G185" s="22"/>
      <c r="H185" s="22"/>
    </row>
    <row r="186" spans="1:8" x14ac:dyDescent="0.2">
      <c r="A186" s="27" t="s">
        <v>176</v>
      </c>
      <c r="B186" s="26"/>
      <c r="C186" s="20">
        <f>SUM(C187:C188)</f>
        <v>15250504.810000001</v>
      </c>
      <c r="D186" s="8">
        <v>32415580</v>
      </c>
      <c r="E186" s="8">
        <v>32337580</v>
      </c>
      <c r="F186" s="8">
        <v>27925169.640000001</v>
      </c>
      <c r="G186" s="8">
        <f t="shared" ref="G186" si="57">F186/C186*100</f>
        <v>183.10980513700125</v>
      </c>
      <c r="H186" s="8">
        <f t="shared" ref="H186" si="58">F186/E186*100</f>
        <v>86.355162136436931</v>
      </c>
    </row>
    <row r="187" spans="1:8" x14ac:dyDescent="0.2">
      <c r="A187" s="26" t="s">
        <v>177</v>
      </c>
      <c r="B187" s="26"/>
      <c r="C187" s="16">
        <v>11771607.32</v>
      </c>
      <c r="D187" s="21" t="s">
        <v>0</v>
      </c>
      <c r="E187" s="21" t="s">
        <v>0</v>
      </c>
      <c r="F187" s="21">
        <v>7005361.7300000004</v>
      </c>
      <c r="G187" s="22"/>
      <c r="H187" s="22"/>
    </row>
    <row r="188" spans="1:8" x14ac:dyDescent="0.2">
      <c r="A188" s="26" t="s">
        <v>178</v>
      </c>
      <c r="B188" s="26"/>
      <c r="C188" s="16">
        <v>3478897.49</v>
      </c>
      <c r="D188" s="21" t="s">
        <v>0</v>
      </c>
      <c r="E188" s="21" t="s">
        <v>0</v>
      </c>
      <c r="F188" s="21">
        <v>20919807.91</v>
      </c>
      <c r="G188" s="22"/>
      <c r="H188" s="22"/>
    </row>
    <row r="189" spans="1:8" x14ac:dyDescent="0.2">
      <c r="A189" s="27" t="s">
        <v>179</v>
      </c>
      <c r="B189" s="26"/>
      <c r="C189" s="20">
        <f>+C190</f>
        <v>1079791</v>
      </c>
      <c r="D189" s="8">
        <v>66000</v>
      </c>
      <c r="E189" s="8">
        <v>66000</v>
      </c>
      <c r="F189" s="8">
        <v>3712446.35</v>
      </c>
      <c r="G189" s="8">
        <f t="shared" ref="G189" si="59">F189/C189*100</f>
        <v>343.81156631236973</v>
      </c>
      <c r="H189" s="8">
        <f t="shared" ref="H189" si="60">F189/E189*100</f>
        <v>5624.9187121212126</v>
      </c>
    </row>
    <row r="190" spans="1:8" x14ac:dyDescent="0.2">
      <c r="A190" s="26" t="s">
        <v>180</v>
      </c>
      <c r="B190" s="26"/>
      <c r="C190" s="16">
        <v>1079791</v>
      </c>
      <c r="D190" s="21" t="s">
        <v>0</v>
      </c>
      <c r="E190" s="21" t="s">
        <v>0</v>
      </c>
      <c r="F190" s="21">
        <v>3712446.35</v>
      </c>
      <c r="G190" s="22"/>
      <c r="H190" s="22"/>
    </row>
    <row r="191" spans="1:8" x14ac:dyDescent="0.2">
      <c r="A191" s="27" t="s">
        <v>181</v>
      </c>
      <c r="B191" s="26"/>
      <c r="C191" s="20">
        <f>+C192+C194+C197+C200+C203</f>
        <v>83733711.220000014</v>
      </c>
      <c r="D191" s="8">
        <v>196558000</v>
      </c>
      <c r="E191" s="8">
        <v>192223000</v>
      </c>
      <c r="F191" s="8">
        <v>67855708.769999996</v>
      </c>
      <c r="G191" s="8">
        <f t="shared" ref="G191:G192" si="61">F191/C191*100</f>
        <v>81.037503033536254</v>
      </c>
      <c r="H191" s="8">
        <f t="shared" ref="H191:H192" si="62">F191/E191*100</f>
        <v>35.300514907165116</v>
      </c>
    </row>
    <row r="192" spans="1:8" x14ac:dyDescent="0.2">
      <c r="A192" s="27" t="s">
        <v>182</v>
      </c>
      <c r="B192" s="26"/>
      <c r="C192" s="20">
        <f>+C193</f>
        <v>940555</v>
      </c>
      <c r="D192" s="8">
        <v>1431000</v>
      </c>
      <c r="E192" s="8">
        <v>1431000</v>
      </c>
      <c r="F192" s="8">
        <v>2892519.15</v>
      </c>
      <c r="G192" s="8">
        <f t="shared" si="61"/>
        <v>307.53322772193013</v>
      </c>
      <c r="H192" s="8">
        <f t="shared" si="62"/>
        <v>202.13271488469599</v>
      </c>
    </row>
    <row r="193" spans="1:8" x14ac:dyDescent="0.2">
      <c r="A193" s="26" t="s">
        <v>183</v>
      </c>
      <c r="B193" s="26"/>
      <c r="C193" s="16">
        <v>940555</v>
      </c>
      <c r="D193" s="21" t="s">
        <v>0</v>
      </c>
      <c r="E193" s="21" t="s">
        <v>0</v>
      </c>
      <c r="F193" s="21">
        <v>2892519.15</v>
      </c>
      <c r="G193" s="22"/>
      <c r="H193" s="22"/>
    </row>
    <row r="194" spans="1:8" x14ac:dyDescent="0.2">
      <c r="A194" s="27" t="s">
        <v>184</v>
      </c>
      <c r="B194" s="26"/>
      <c r="C194" s="20">
        <f>SUM(C195:C196)</f>
        <v>60259176.490000002</v>
      </c>
      <c r="D194" s="8">
        <v>94696000</v>
      </c>
      <c r="E194" s="8">
        <v>90056000</v>
      </c>
      <c r="F194" s="8">
        <v>5515966.0999999996</v>
      </c>
      <c r="G194" s="8">
        <f t="shared" ref="G194" si="63">F194/C194*100</f>
        <v>9.1537362793455586</v>
      </c>
      <c r="H194" s="8">
        <f t="shared" ref="H194" si="64">F194/E194*100</f>
        <v>6.1250400861686058</v>
      </c>
    </row>
    <row r="195" spans="1:8" x14ac:dyDescent="0.2">
      <c r="A195" s="26" t="s">
        <v>185</v>
      </c>
      <c r="B195" s="26"/>
      <c r="C195" s="16">
        <v>51167707.780000001</v>
      </c>
      <c r="D195" s="21" t="s">
        <v>0</v>
      </c>
      <c r="E195" s="21" t="s">
        <v>0</v>
      </c>
      <c r="F195" s="21">
        <v>4024666.14</v>
      </c>
      <c r="G195" s="22"/>
      <c r="H195" s="22"/>
    </row>
    <row r="196" spans="1:8" x14ac:dyDescent="0.2">
      <c r="A196" s="26" t="s">
        <v>186</v>
      </c>
      <c r="B196" s="26"/>
      <c r="C196" s="16">
        <v>9091468.7100000009</v>
      </c>
      <c r="D196" s="21" t="s">
        <v>0</v>
      </c>
      <c r="E196" s="21" t="s">
        <v>0</v>
      </c>
      <c r="F196" s="21">
        <v>1491299.96</v>
      </c>
      <c r="G196" s="22"/>
      <c r="H196" s="22"/>
    </row>
    <row r="197" spans="1:8" x14ac:dyDescent="0.2">
      <c r="A197" s="27" t="s">
        <v>187</v>
      </c>
      <c r="B197" s="26"/>
      <c r="C197" s="20">
        <f>+C198+C199</f>
        <v>20171740</v>
      </c>
      <c r="D197" s="8">
        <v>73269000</v>
      </c>
      <c r="E197" s="8">
        <v>73574000</v>
      </c>
      <c r="F197" s="8">
        <v>58367503.189999998</v>
      </c>
      <c r="G197" s="8">
        <f t="shared" ref="G197" si="65">F197/C197*100</f>
        <v>289.3528430864169</v>
      </c>
      <c r="H197" s="8">
        <f t="shared" ref="H197" si="66">F197/E197*100</f>
        <v>79.331697596977193</v>
      </c>
    </row>
    <row r="198" spans="1:8" x14ac:dyDescent="0.2">
      <c r="A198" s="26" t="s">
        <v>188</v>
      </c>
      <c r="B198" s="26"/>
      <c r="C198" s="16">
        <v>20095622</v>
      </c>
      <c r="D198" s="21" t="s">
        <v>0</v>
      </c>
      <c r="E198" s="21" t="s">
        <v>0</v>
      </c>
      <c r="F198" s="21">
        <v>58367503.189999998</v>
      </c>
      <c r="G198" s="22"/>
      <c r="H198" s="22"/>
    </row>
    <row r="199" spans="1:8" x14ac:dyDescent="0.2">
      <c r="A199" s="1" t="s">
        <v>274</v>
      </c>
      <c r="C199" s="16">
        <v>76118</v>
      </c>
      <c r="D199" s="21"/>
      <c r="E199" s="21"/>
      <c r="F199" s="21"/>
      <c r="G199" s="22"/>
      <c r="H199" s="22"/>
    </row>
    <row r="200" spans="1:8" x14ac:dyDescent="0.2">
      <c r="A200" s="27" t="s">
        <v>189</v>
      </c>
      <c r="B200" s="26"/>
      <c r="C200" s="20">
        <f>+C201+C202</f>
        <v>2362239.73</v>
      </c>
      <c r="D200" s="8">
        <v>2511000</v>
      </c>
      <c r="E200" s="8">
        <v>2511000</v>
      </c>
      <c r="F200" s="8">
        <v>1079720.33</v>
      </c>
      <c r="G200" s="8">
        <f t="shared" ref="G200" si="67">F200/C200*100</f>
        <v>45.707483295948123</v>
      </c>
      <c r="H200" s="8">
        <f t="shared" ref="H200" si="68">F200/E200*100</f>
        <v>42.999614894464358</v>
      </c>
    </row>
    <row r="201" spans="1:8" x14ac:dyDescent="0.2">
      <c r="A201" s="26" t="s">
        <v>190</v>
      </c>
      <c r="B201" s="26"/>
      <c r="C201" s="16">
        <v>2125293.85</v>
      </c>
      <c r="D201" s="21" t="s">
        <v>0</v>
      </c>
      <c r="E201" s="21" t="s">
        <v>0</v>
      </c>
      <c r="F201" s="21">
        <v>1079720.33</v>
      </c>
      <c r="G201" s="22"/>
      <c r="H201" s="22"/>
    </row>
    <row r="202" spans="1:8" x14ac:dyDescent="0.2">
      <c r="A202" s="1" t="s">
        <v>275</v>
      </c>
      <c r="C202" s="16">
        <v>236945.88</v>
      </c>
      <c r="D202" s="21"/>
      <c r="E202" s="21"/>
      <c r="F202" s="21"/>
      <c r="G202" s="22"/>
      <c r="H202" s="22"/>
    </row>
    <row r="203" spans="1:8" x14ac:dyDescent="0.2">
      <c r="A203" s="32" t="s">
        <v>191</v>
      </c>
      <c r="B203" s="33"/>
      <c r="C203" s="20">
        <v>0</v>
      </c>
      <c r="D203" s="8">
        <v>24651000</v>
      </c>
      <c r="E203" s="8">
        <v>24651000</v>
      </c>
      <c r="F203" s="8">
        <v>0</v>
      </c>
      <c r="G203" s="8"/>
      <c r="H203" s="8"/>
    </row>
    <row r="204" spans="1:8" x14ac:dyDescent="0.2">
      <c r="A204" s="27" t="s">
        <v>192</v>
      </c>
      <c r="B204" s="26"/>
      <c r="C204" s="20">
        <f>+C205</f>
        <v>852785455.15999997</v>
      </c>
      <c r="D204" s="8">
        <v>891952600</v>
      </c>
      <c r="E204" s="8">
        <v>890409600</v>
      </c>
      <c r="F204" s="8">
        <v>916893545.94000006</v>
      </c>
      <c r="G204" s="8">
        <f t="shared" ref="G204:G205" si="69">F204/C204*100</f>
        <v>107.51749345536999</v>
      </c>
      <c r="H204" s="8">
        <f t="shared" ref="H204:H205" si="70">F204/E204*100</f>
        <v>102.974355391047</v>
      </c>
    </row>
    <row r="205" spans="1:8" x14ac:dyDescent="0.2">
      <c r="A205" s="27" t="s">
        <v>193</v>
      </c>
      <c r="B205" s="26"/>
      <c r="C205" s="20">
        <f>SUM(C206:C207)</f>
        <v>852785455.15999997</v>
      </c>
      <c r="D205" s="8">
        <v>891952600</v>
      </c>
      <c r="E205" s="8">
        <v>890409600</v>
      </c>
      <c r="F205" s="8">
        <v>916893545.94000006</v>
      </c>
      <c r="G205" s="8">
        <f t="shared" si="69"/>
        <v>107.51749345536999</v>
      </c>
      <c r="H205" s="8">
        <f t="shared" si="70"/>
        <v>102.974355391047</v>
      </c>
    </row>
    <row r="206" spans="1:8" x14ac:dyDescent="0.2">
      <c r="A206" s="26" t="s">
        <v>194</v>
      </c>
      <c r="B206" s="26"/>
      <c r="C206" s="16">
        <v>616824070.30999994</v>
      </c>
      <c r="D206" s="21" t="s">
        <v>0</v>
      </c>
      <c r="E206" s="21" t="s">
        <v>0</v>
      </c>
      <c r="F206" s="21">
        <v>688597242.36000001</v>
      </c>
      <c r="G206" s="22"/>
      <c r="H206" s="22"/>
    </row>
    <row r="207" spans="1:8" x14ac:dyDescent="0.2">
      <c r="A207" s="26" t="s">
        <v>195</v>
      </c>
      <c r="B207" s="26"/>
      <c r="C207" s="16">
        <v>235961384.84999999</v>
      </c>
      <c r="D207" s="21" t="s">
        <v>0</v>
      </c>
      <c r="E207" s="21" t="s">
        <v>0</v>
      </c>
      <c r="F207" s="21">
        <v>228296303.58000001</v>
      </c>
      <c r="G207" s="22"/>
      <c r="H207" s="22"/>
    </row>
    <row r="208" spans="1:8" x14ac:dyDescent="0.2">
      <c r="A208" s="27" t="s">
        <v>196</v>
      </c>
      <c r="B208" s="26"/>
      <c r="C208" s="20">
        <f>+C209+C213+C216+C222</f>
        <v>582129557.43000007</v>
      </c>
      <c r="D208" s="8">
        <v>915718000</v>
      </c>
      <c r="E208" s="8">
        <v>894487350</v>
      </c>
      <c r="F208" s="8">
        <v>819699807.94000006</v>
      </c>
      <c r="G208" s="8">
        <f t="shared" ref="G208:G209" si="71">F208/C208*100</f>
        <v>140.81054594768062</v>
      </c>
      <c r="H208" s="8">
        <f t="shared" ref="H208:H209" si="72">F208/E208*100</f>
        <v>91.639060959330507</v>
      </c>
    </row>
    <row r="209" spans="1:8" x14ac:dyDescent="0.2">
      <c r="A209" s="27" t="s">
        <v>197</v>
      </c>
      <c r="B209" s="26"/>
      <c r="C209" s="20">
        <f>SUM(C210:C212)</f>
        <v>371742577.43000001</v>
      </c>
      <c r="D209" s="8">
        <v>412883000</v>
      </c>
      <c r="E209" s="8">
        <v>409514850</v>
      </c>
      <c r="F209" s="8">
        <v>373841784.45999998</v>
      </c>
      <c r="G209" s="8">
        <f t="shared" si="71"/>
        <v>100.56469373094484</v>
      </c>
      <c r="H209" s="8">
        <f t="shared" si="72"/>
        <v>91.288944579177027</v>
      </c>
    </row>
    <row r="210" spans="1:8" x14ac:dyDescent="0.2">
      <c r="A210" s="26" t="s">
        <v>198</v>
      </c>
      <c r="B210" s="26"/>
      <c r="C210" s="16">
        <v>367464720.32999998</v>
      </c>
      <c r="D210" s="21" t="s">
        <v>0</v>
      </c>
      <c r="E210" s="21" t="s">
        <v>0</v>
      </c>
      <c r="F210" s="21">
        <v>365747200.75999999</v>
      </c>
      <c r="G210" s="22"/>
      <c r="H210" s="22"/>
    </row>
    <row r="211" spans="1:8" x14ac:dyDescent="0.2">
      <c r="A211" s="26" t="s">
        <v>199</v>
      </c>
      <c r="B211" s="26"/>
      <c r="C211" s="16">
        <v>0</v>
      </c>
      <c r="D211" s="21" t="s">
        <v>0</v>
      </c>
      <c r="E211" s="21" t="s">
        <v>0</v>
      </c>
      <c r="F211" s="21">
        <v>140558.47</v>
      </c>
      <c r="G211" s="22"/>
      <c r="H211" s="22"/>
    </row>
    <row r="212" spans="1:8" x14ac:dyDescent="0.2">
      <c r="A212" s="26" t="s">
        <v>200</v>
      </c>
      <c r="B212" s="26"/>
      <c r="C212" s="16">
        <v>4277857.0999999996</v>
      </c>
      <c r="D212" s="21" t="s">
        <v>0</v>
      </c>
      <c r="E212" s="21" t="s">
        <v>0</v>
      </c>
      <c r="F212" s="21">
        <v>7954025.2300000004</v>
      </c>
      <c r="G212" s="22"/>
      <c r="H212" s="22"/>
    </row>
    <row r="213" spans="1:8" x14ac:dyDescent="0.2">
      <c r="A213" s="27" t="s">
        <v>201</v>
      </c>
      <c r="B213" s="26"/>
      <c r="C213" s="20">
        <f>SUM(C214:C215)</f>
        <v>33210430.57</v>
      </c>
      <c r="D213" s="8">
        <v>20720000</v>
      </c>
      <c r="E213" s="8">
        <v>20431000</v>
      </c>
      <c r="F213" s="8">
        <v>12274874.699999999</v>
      </c>
      <c r="G213" s="8">
        <f t="shared" ref="G213" si="73">F213/C213*100</f>
        <v>36.960902009768795</v>
      </c>
      <c r="H213" s="8">
        <f t="shared" ref="H213" si="74">F213/E213*100</f>
        <v>60.079656893935685</v>
      </c>
    </row>
    <row r="214" spans="1:8" x14ac:dyDescent="0.2">
      <c r="A214" s="26" t="s">
        <v>202</v>
      </c>
      <c r="B214" s="26"/>
      <c r="C214" s="16">
        <v>6240000.9400000004</v>
      </c>
      <c r="D214" s="21" t="s">
        <v>0</v>
      </c>
      <c r="E214" s="21" t="s">
        <v>0</v>
      </c>
      <c r="F214" s="21">
        <v>415551.02</v>
      </c>
      <c r="G214" s="22"/>
      <c r="H214" s="22"/>
    </row>
    <row r="215" spans="1:8" x14ac:dyDescent="0.2">
      <c r="A215" s="26" t="s">
        <v>203</v>
      </c>
      <c r="B215" s="26"/>
      <c r="C215" s="16">
        <v>26970429.629999999</v>
      </c>
      <c r="D215" s="21" t="s">
        <v>0</v>
      </c>
      <c r="E215" s="21" t="s">
        <v>0</v>
      </c>
      <c r="F215" s="21">
        <v>11859323.68</v>
      </c>
      <c r="G215" s="22"/>
      <c r="H215" s="22"/>
    </row>
    <row r="216" spans="1:8" x14ac:dyDescent="0.2">
      <c r="A216" s="27" t="s">
        <v>204</v>
      </c>
      <c r="B216" s="26"/>
      <c r="C216" s="20">
        <f>SUM(C217:C221)</f>
        <v>20443384.740000002</v>
      </c>
      <c r="D216" s="8">
        <v>85115000</v>
      </c>
      <c r="E216" s="8">
        <v>84601500</v>
      </c>
      <c r="F216" s="8">
        <v>82003619.260000005</v>
      </c>
      <c r="G216" s="8">
        <f t="shared" ref="G216" si="75">F216/C216*100</f>
        <v>401.12545110766229</v>
      </c>
      <c r="H216" s="8">
        <f t="shared" ref="H216" si="76">F216/E216*100</f>
        <v>96.929273428958112</v>
      </c>
    </row>
    <row r="217" spans="1:8" x14ac:dyDescent="0.2">
      <c r="A217" s="26" t="s">
        <v>205</v>
      </c>
      <c r="B217" s="26"/>
      <c r="C217" s="16">
        <v>9517396.1099999994</v>
      </c>
      <c r="D217" s="21" t="s">
        <v>0</v>
      </c>
      <c r="E217" s="21" t="s">
        <v>0</v>
      </c>
      <c r="F217" s="21">
        <v>72535271.980000004</v>
      </c>
      <c r="G217" s="22"/>
      <c r="H217" s="22"/>
    </row>
    <row r="218" spans="1:8" x14ac:dyDescent="0.2">
      <c r="A218" s="26" t="s">
        <v>206</v>
      </c>
      <c r="B218" s="26"/>
      <c r="C218" s="16">
        <v>0</v>
      </c>
      <c r="D218" s="21" t="s">
        <v>0</v>
      </c>
      <c r="E218" s="21" t="s">
        <v>0</v>
      </c>
      <c r="F218" s="21">
        <v>400</v>
      </c>
      <c r="G218" s="22"/>
      <c r="H218" s="22"/>
    </row>
    <row r="219" spans="1:8" x14ac:dyDescent="0.2">
      <c r="A219" s="26" t="s">
        <v>207</v>
      </c>
      <c r="B219" s="26"/>
      <c r="C219" s="16">
        <v>940671</v>
      </c>
      <c r="D219" s="21" t="s">
        <v>0</v>
      </c>
      <c r="E219" s="21" t="s">
        <v>0</v>
      </c>
      <c r="F219" s="21">
        <v>5921686.6699999999</v>
      </c>
      <c r="G219" s="22"/>
      <c r="H219" s="22"/>
    </row>
    <row r="220" spans="1:8" x14ac:dyDescent="0.2">
      <c r="A220" s="26" t="s">
        <v>208</v>
      </c>
      <c r="B220" s="26"/>
      <c r="C220" s="16">
        <v>1165693</v>
      </c>
      <c r="D220" s="21" t="s">
        <v>0</v>
      </c>
      <c r="E220" s="21" t="s">
        <v>0</v>
      </c>
      <c r="F220" s="21">
        <v>750192.99</v>
      </c>
      <c r="G220" s="22"/>
      <c r="H220" s="22"/>
    </row>
    <row r="221" spans="1:8" x14ac:dyDescent="0.2">
      <c r="A221" s="26" t="s">
        <v>209</v>
      </c>
      <c r="B221" s="26"/>
      <c r="C221" s="16">
        <v>8819624.6300000008</v>
      </c>
      <c r="D221" s="21" t="s">
        <v>0</v>
      </c>
      <c r="E221" s="21" t="s">
        <v>0</v>
      </c>
      <c r="F221" s="21">
        <v>2796067.62</v>
      </c>
      <c r="G221" s="22"/>
      <c r="H221" s="22"/>
    </row>
    <row r="222" spans="1:8" x14ac:dyDescent="0.2">
      <c r="A222" s="27" t="s">
        <v>210</v>
      </c>
      <c r="B222" s="26"/>
      <c r="C222" s="20">
        <f>+C223+C224</f>
        <v>156733164.69</v>
      </c>
      <c r="D222" s="8">
        <v>397000000</v>
      </c>
      <c r="E222" s="8">
        <v>379940000</v>
      </c>
      <c r="F222" s="8">
        <v>351579529.51999998</v>
      </c>
      <c r="G222" s="8">
        <f t="shared" ref="G222" si="77">F222/C222*100</f>
        <v>224.31725296645638</v>
      </c>
      <c r="H222" s="8">
        <f t="shared" ref="H222" si="78">F222/E222*100</f>
        <v>92.535539695741434</v>
      </c>
    </row>
    <row r="223" spans="1:8" x14ac:dyDescent="0.2">
      <c r="A223" s="26" t="s">
        <v>266</v>
      </c>
      <c r="B223" s="26"/>
      <c r="C223" s="16">
        <v>16733164.689999999</v>
      </c>
      <c r="D223" s="21" t="s">
        <v>0</v>
      </c>
      <c r="E223" s="21" t="s">
        <v>0</v>
      </c>
      <c r="F223" s="21">
        <v>351579529.51999998</v>
      </c>
      <c r="G223" s="22"/>
      <c r="H223" s="22"/>
    </row>
    <row r="224" spans="1:8" x14ac:dyDescent="0.2">
      <c r="A224" s="1" t="s">
        <v>276</v>
      </c>
      <c r="C224" s="16">
        <v>140000000</v>
      </c>
      <c r="D224" s="21"/>
      <c r="E224" s="21"/>
      <c r="F224" s="21">
        <v>0</v>
      </c>
      <c r="G224" s="22"/>
      <c r="H224" s="22"/>
    </row>
    <row r="225" spans="1:8" x14ac:dyDescent="0.2">
      <c r="A225" s="6" t="s">
        <v>211</v>
      </c>
      <c r="B225" s="7"/>
      <c r="C225" s="12">
        <f>+C226+C233+C261+C264</f>
        <v>1107436995.5999999</v>
      </c>
      <c r="D225" s="10">
        <v>1678660909</v>
      </c>
      <c r="E225" s="10">
        <v>1675839209</v>
      </c>
      <c r="F225" s="10">
        <v>1271818191.1500001</v>
      </c>
      <c r="G225" s="10">
        <f t="shared" ref="G225:G229" si="79">F225/C225*100</f>
        <v>114.84339029697486</v>
      </c>
      <c r="H225" s="10">
        <f t="shared" ref="H225" si="80">F225/E225*100</f>
        <v>75.891421105304872</v>
      </c>
    </row>
    <row r="226" spans="1:8" x14ac:dyDescent="0.2">
      <c r="A226" s="27" t="s">
        <v>212</v>
      </c>
      <c r="B226" s="26"/>
      <c r="C226" s="20">
        <f>+C227+C229</f>
        <v>29887915.149999999</v>
      </c>
      <c r="D226" s="8">
        <v>32377909</v>
      </c>
      <c r="E226" s="8">
        <v>32010659</v>
      </c>
      <c r="F226" s="8">
        <v>176238534.15000001</v>
      </c>
      <c r="G226" s="8">
        <f t="shared" si="79"/>
        <v>589.66486376016098</v>
      </c>
      <c r="H226" s="8">
        <f t="shared" ref="H226:H227" si="81">F226/E226*100</f>
        <v>550.56203044742074</v>
      </c>
    </row>
    <row r="227" spans="1:8" x14ac:dyDescent="0.2">
      <c r="A227" s="27" t="s">
        <v>213</v>
      </c>
      <c r="B227" s="26"/>
      <c r="C227" s="20">
        <f>+C228</f>
        <v>6142977.7000000002</v>
      </c>
      <c r="D227" s="8">
        <v>17168909</v>
      </c>
      <c r="E227" s="8">
        <v>17145409</v>
      </c>
      <c r="F227" s="8">
        <v>165317252.02000001</v>
      </c>
      <c r="G227" s="8">
        <f t="shared" si="79"/>
        <v>2691.1582638497939</v>
      </c>
      <c r="H227" s="8">
        <f t="shared" si="81"/>
        <v>964.20710652046853</v>
      </c>
    </row>
    <row r="228" spans="1:8" x14ac:dyDescent="0.2">
      <c r="A228" s="26" t="s">
        <v>214</v>
      </c>
      <c r="B228" s="26"/>
      <c r="C228" s="16">
        <v>6142977.7000000002</v>
      </c>
      <c r="D228" s="21" t="s">
        <v>0</v>
      </c>
      <c r="E228" s="21" t="s">
        <v>0</v>
      </c>
      <c r="F228" s="21">
        <v>165317252.02000001</v>
      </c>
      <c r="G228" s="22"/>
      <c r="H228" s="22"/>
    </row>
    <row r="229" spans="1:8" x14ac:dyDescent="0.2">
      <c r="A229" s="27" t="s">
        <v>215</v>
      </c>
      <c r="B229" s="26"/>
      <c r="C229" s="20">
        <f>SUM(C230:C232)</f>
        <v>23744937.449999999</v>
      </c>
      <c r="D229" s="8">
        <v>15209000</v>
      </c>
      <c r="E229" s="8">
        <v>14865250</v>
      </c>
      <c r="F229" s="8">
        <v>10921282.130000001</v>
      </c>
      <c r="G229" s="8">
        <f t="shared" si="79"/>
        <v>45.99414992352402</v>
      </c>
      <c r="H229" s="15">
        <v>73.47</v>
      </c>
    </row>
    <row r="230" spans="1:8" x14ac:dyDescent="0.2">
      <c r="A230" s="26" t="s">
        <v>216</v>
      </c>
      <c r="B230" s="26"/>
      <c r="C230" s="16">
        <v>7714811.4500000002</v>
      </c>
      <c r="D230" s="21" t="s">
        <v>0</v>
      </c>
      <c r="E230" s="21" t="s">
        <v>0</v>
      </c>
      <c r="F230" s="21">
        <v>9876116.8100000005</v>
      </c>
      <c r="G230" s="22"/>
      <c r="H230" s="22"/>
    </row>
    <row r="231" spans="1:8" x14ac:dyDescent="0.2">
      <c r="A231" s="26" t="s">
        <v>217</v>
      </c>
      <c r="B231" s="26"/>
      <c r="C231" s="16">
        <v>16015680</v>
      </c>
      <c r="D231" s="21" t="s">
        <v>0</v>
      </c>
      <c r="E231" s="21" t="s">
        <v>0</v>
      </c>
      <c r="F231" s="21">
        <v>1024051.04</v>
      </c>
      <c r="G231" s="22"/>
      <c r="H231" s="22"/>
    </row>
    <row r="232" spans="1:8" x14ac:dyDescent="0.2">
      <c r="A232" s="26" t="s">
        <v>218</v>
      </c>
      <c r="B232" s="26"/>
      <c r="C232" s="16">
        <v>14446</v>
      </c>
      <c r="D232" s="21" t="s">
        <v>0</v>
      </c>
      <c r="E232" s="21" t="s">
        <v>0</v>
      </c>
      <c r="F232" s="21">
        <v>21114.28</v>
      </c>
      <c r="G232" s="22"/>
      <c r="H232" s="22"/>
    </row>
    <row r="233" spans="1:8" x14ac:dyDescent="0.2">
      <c r="A233" s="27" t="s">
        <v>219</v>
      </c>
      <c r="B233" s="26"/>
      <c r="C233" s="20">
        <f>+C234+C239+C247+C250+C255+C257</f>
        <v>918902720.55000007</v>
      </c>
      <c r="D233" s="8">
        <v>1032482250</v>
      </c>
      <c r="E233" s="8">
        <v>1030352800</v>
      </c>
      <c r="F233" s="8">
        <v>886749839.07000005</v>
      </c>
      <c r="G233" s="8">
        <f t="shared" ref="G233:G234" si="82">F233/C233*100</f>
        <v>96.500948276575429</v>
      </c>
      <c r="H233" s="8">
        <f t="shared" ref="H233:H234" si="83">F233/E233*100</f>
        <v>86.062738808493563</v>
      </c>
    </row>
    <row r="234" spans="1:8" x14ac:dyDescent="0.2">
      <c r="A234" s="27" t="s">
        <v>220</v>
      </c>
      <c r="B234" s="26"/>
      <c r="C234" s="20">
        <f>SUM(C235:C238)</f>
        <v>696463378.45000005</v>
      </c>
      <c r="D234" s="8">
        <v>716257450</v>
      </c>
      <c r="E234" s="8">
        <v>715031900</v>
      </c>
      <c r="F234" s="8">
        <v>752876523.75999999</v>
      </c>
      <c r="G234" s="8">
        <f t="shared" si="82"/>
        <v>108.09994424050682</v>
      </c>
      <c r="H234" s="8">
        <f t="shared" si="83"/>
        <v>105.29271823536823</v>
      </c>
    </row>
    <row r="235" spans="1:8" x14ac:dyDescent="0.2">
      <c r="A235" s="26" t="s">
        <v>221</v>
      </c>
      <c r="B235" s="26"/>
      <c r="C235" s="16">
        <v>720484</v>
      </c>
      <c r="D235" s="21" t="s">
        <v>0</v>
      </c>
      <c r="E235" s="21" t="s">
        <v>0</v>
      </c>
      <c r="F235" s="21">
        <v>767014</v>
      </c>
      <c r="G235" s="22"/>
      <c r="H235" s="22"/>
    </row>
    <row r="236" spans="1:8" x14ac:dyDescent="0.2">
      <c r="A236" s="26" t="s">
        <v>222</v>
      </c>
      <c r="B236" s="26"/>
      <c r="C236" s="16">
        <v>370401658.69</v>
      </c>
      <c r="D236" s="21" t="s">
        <v>0</v>
      </c>
      <c r="E236" s="21" t="s">
        <v>0</v>
      </c>
      <c r="F236" s="21">
        <v>538503552.91999996</v>
      </c>
      <c r="G236" s="22"/>
      <c r="H236" s="22"/>
    </row>
    <row r="237" spans="1:8" x14ac:dyDescent="0.2">
      <c r="A237" s="26" t="s">
        <v>223</v>
      </c>
      <c r="B237" s="26"/>
      <c r="C237" s="16">
        <v>108453053.17</v>
      </c>
      <c r="D237" s="21" t="s">
        <v>0</v>
      </c>
      <c r="E237" s="21" t="s">
        <v>0</v>
      </c>
      <c r="F237" s="21">
        <v>58884814.609999999</v>
      </c>
      <c r="G237" s="22"/>
      <c r="H237" s="22"/>
    </row>
    <row r="238" spans="1:8" x14ac:dyDescent="0.2">
      <c r="A238" s="26" t="s">
        <v>224</v>
      </c>
      <c r="B238" s="26"/>
      <c r="C238" s="16">
        <v>216888182.59</v>
      </c>
      <c r="D238" s="21" t="s">
        <v>0</v>
      </c>
      <c r="E238" s="21" t="s">
        <v>0</v>
      </c>
      <c r="F238" s="21">
        <v>154721142.22999999</v>
      </c>
      <c r="G238" s="22"/>
      <c r="H238" s="22"/>
    </row>
    <row r="239" spans="1:8" x14ac:dyDescent="0.2">
      <c r="A239" s="27" t="s">
        <v>225</v>
      </c>
      <c r="B239" s="26"/>
      <c r="C239" s="20">
        <f>SUM(C240:C246)</f>
        <v>168121829.19999999</v>
      </c>
      <c r="D239" s="8">
        <v>276830600</v>
      </c>
      <c r="E239" s="8">
        <v>275926700</v>
      </c>
      <c r="F239" s="8">
        <v>90028621.569999993</v>
      </c>
      <c r="G239" s="8">
        <f t="shared" ref="G239" si="84">F239/C239*100</f>
        <v>53.549632429290753</v>
      </c>
      <c r="H239" s="8">
        <f t="shared" ref="H239" si="85">F239/E239*100</f>
        <v>32.627731049586714</v>
      </c>
    </row>
    <row r="240" spans="1:8" x14ac:dyDescent="0.2">
      <c r="A240" s="26" t="s">
        <v>226</v>
      </c>
      <c r="B240" s="26"/>
      <c r="C240" s="16">
        <v>48656100.020000003</v>
      </c>
      <c r="D240" s="21" t="s">
        <v>0</v>
      </c>
      <c r="E240" s="21" t="s">
        <v>0</v>
      </c>
      <c r="F240" s="21">
        <v>29849921.989999998</v>
      </c>
      <c r="G240" s="22"/>
      <c r="H240" s="22"/>
    </row>
    <row r="241" spans="1:8" x14ac:dyDescent="0.2">
      <c r="A241" s="26" t="s">
        <v>227</v>
      </c>
      <c r="B241" s="26"/>
      <c r="C241" s="16">
        <v>1201540.48</v>
      </c>
      <c r="D241" s="21" t="s">
        <v>0</v>
      </c>
      <c r="E241" s="21" t="s">
        <v>0</v>
      </c>
      <c r="F241" s="21">
        <v>6026453.2000000002</v>
      </c>
      <c r="G241" s="22"/>
      <c r="H241" s="22"/>
    </row>
    <row r="242" spans="1:8" x14ac:dyDescent="0.2">
      <c r="A242" s="26" t="s">
        <v>228</v>
      </c>
      <c r="B242" s="26"/>
      <c r="C242" s="16">
        <v>4233289.04</v>
      </c>
      <c r="D242" s="21" t="s">
        <v>0</v>
      </c>
      <c r="E242" s="21" t="s">
        <v>0</v>
      </c>
      <c r="F242" s="21">
        <v>3527798.47</v>
      </c>
      <c r="G242" s="22"/>
      <c r="H242" s="22"/>
    </row>
    <row r="243" spans="1:8" x14ac:dyDescent="0.2">
      <c r="A243" s="26" t="s">
        <v>229</v>
      </c>
      <c r="B243" s="26"/>
      <c r="C243" s="16">
        <v>98708335</v>
      </c>
      <c r="D243" s="21" t="s">
        <v>0</v>
      </c>
      <c r="E243" s="21" t="s">
        <v>0</v>
      </c>
      <c r="F243" s="21">
        <v>31782589.579999998</v>
      </c>
      <c r="G243" s="22"/>
      <c r="H243" s="22"/>
    </row>
    <row r="244" spans="1:8" x14ac:dyDescent="0.2">
      <c r="A244" s="26" t="s">
        <v>230</v>
      </c>
      <c r="B244" s="26"/>
      <c r="C244" s="16">
        <v>3077349.22</v>
      </c>
      <c r="D244" s="21" t="s">
        <v>0</v>
      </c>
      <c r="E244" s="21" t="s">
        <v>0</v>
      </c>
      <c r="F244" s="21">
        <v>2047465.58</v>
      </c>
      <c r="G244" s="22"/>
      <c r="H244" s="22"/>
    </row>
    <row r="245" spans="1:8" x14ac:dyDescent="0.2">
      <c r="A245" s="26" t="s">
        <v>231</v>
      </c>
      <c r="B245" s="26"/>
      <c r="C245" s="16">
        <v>744240</v>
      </c>
      <c r="D245" s="21" t="s">
        <v>0</v>
      </c>
      <c r="E245" s="21" t="s">
        <v>0</v>
      </c>
      <c r="F245" s="21">
        <v>1868036.03</v>
      </c>
      <c r="G245" s="22"/>
      <c r="H245" s="22"/>
    </row>
    <row r="246" spans="1:8" x14ac:dyDescent="0.2">
      <c r="A246" s="26" t="s">
        <v>232</v>
      </c>
      <c r="B246" s="26"/>
      <c r="C246" s="16">
        <v>11500975.439999999</v>
      </c>
      <c r="D246" s="21" t="s">
        <v>0</v>
      </c>
      <c r="E246" s="21" t="s">
        <v>0</v>
      </c>
      <c r="F246" s="21">
        <v>14926356.720000001</v>
      </c>
      <c r="G246" s="22"/>
      <c r="H246" s="22"/>
    </row>
    <row r="247" spans="1:8" x14ac:dyDescent="0.2">
      <c r="A247" s="27" t="s">
        <v>233</v>
      </c>
      <c r="B247" s="26"/>
      <c r="C247" s="20">
        <f>SUM(C248:C249)</f>
        <v>9967385.9800000004</v>
      </c>
      <c r="D247" s="8">
        <v>4510000</v>
      </c>
      <c r="E247" s="8">
        <v>4510000</v>
      </c>
      <c r="F247" s="8">
        <v>5301765.5999999996</v>
      </c>
      <c r="G247" s="8">
        <f t="shared" ref="G247" si="86">F247/C247*100</f>
        <v>53.191133669732729</v>
      </c>
      <c r="H247" s="8">
        <f t="shared" ref="H247" si="87">F247/E247*100</f>
        <v>117.55577827050996</v>
      </c>
    </row>
    <row r="248" spans="1:8" x14ac:dyDescent="0.2">
      <c r="A248" s="26" t="s">
        <v>234</v>
      </c>
      <c r="B248" s="26"/>
      <c r="C248" s="16">
        <v>9871260.9800000004</v>
      </c>
      <c r="D248" s="21" t="s">
        <v>0</v>
      </c>
      <c r="E248" s="21" t="s">
        <v>0</v>
      </c>
      <c r="F248" s="21">
        <v>5263765.5999999996</v>
      </c>
      <c r="G248" s="22"/>
      <c r="H248" s="22"/>
    </row>
    <row r="249" spans="1:8" x14ac:dyDescent="0.2">
      <c r="A249" s="26" t="s">
        <v>235</v>
      </c>
      <c r="B249" s="26"/>
      <c r="C249" s="16">
        <v>96125</v>
      </c>
      <c r="D249" s="21" t="s">
        <v>0</v>
      </c>
      <c r="E249" s="21" t="s">
        <v>0</v>
      </c>
      <c r="F249" s="21">
        <v>38000</v>
      </c>
      <c r="G249" s="22"/>
      <c r="H249" s="22"/>
    </row>
    <row r="250" spans="1:8" x14ac:dyDescent="0.2">
      <c r="A250" s="27" t="s">
        <v>236</v>
      </c>
      <c r="B250" s="26"/>
      <c r="C250" s="20">
        <f>SUM(C251:C254)</f>
        <v>34859515.25</v>
      </c>
      <c r="D250" s="8">
        <v>26711000</v>
      </c>
      <c r="E250" s="8">
        <v>26711000</v>
      </c>
      <c r="F250" s="8">
        <v>29880841.010000002</v>
      </c>
      <c r="G250" s="8">
        <f t="shared" ref="G250" si="88">F250/C250*100</f>
        <v>85.717890210765347</v>
      </c>
      <c r="H250" s="8">
        <f t="shared" ref="H250" si="89">F250/E250*100</f>
        <v>111.86717460971136</v>
      </c>
    </row>
    <row r="251" spans="1:8" x14ac:dyDescent="0.2">
      <c r="A251" s="26" t="s">
        <v>237</v>
      </c>
      <c r="B251" s="26"/>
      <c r="C251" s="16">
        <v>33207558</v>
      </c>
      <c r="D251" s="21" t="s">
        <v>0</v>
      </c>
      <c r="E251" s="21" t="s">
        <v>0</v>
      </c>
      <c r="F251" s="21">
        <v>28912331.010000002</v>
      </c>
      <c r="G251" s="22"/>
      <c r="H251" s="22"/>
    </row>
    <row r="252" spans="1:8" x14ac:dyDescent="0.2">
      <c r="A252" s="26" t="s">
        <v>238</v>
      </c>
      <c r="B252" s="26"/>
      <c r="C252" s="16">
        <v>525706.85</v>
      </c>
      <c r="D252" s="21" t="s">
        <v>0</v>
      </c>
      <c r="E252" s="21" t="s">
        <v>0</v>
      </c>
      <c r="F252" s="21">
        <v>410369</v>
      </c>
      <c r="G252" s="22"/>
      <c r="H252" s="22"/>
    </row>
    <row r="253" spans="1:8" x14ac:dyDescent="0.2">
      <c r="A253" s="26" t="s">
        <v>239</v>
      </c>
      <c r="B253" s="26"/>
      <c r="C253" s="16">
        <v>1126250.3999999999</v>
      </c>
      <c r="D253" s="21" t="s">
        <v>0</v>
      </c>
      <c r="E253" s="21" t="s">
        <v>0</v>
      </c>
      <c r="F253" s="21">
        <v>286988</v>
      </c>
      <c r="G253" s="22"/>
      <c r="H253" s="22"/>
    </row>
    <row r="254" spans="1:8" x14ac:dyDescent="0.2">
      <c r="A254" s="26" t="s">
        <v>240</v>
      </c>
      <c r="B254" s="26"/>
      <c r="C254" s="16">
        <v>0</v>
      </c>
      <c r="D254" s="21" t="s">
        <v>0</v>
      </c>
      <c r="E254" s="21" t="s">
        <v>0</v>
      </c>
      <c r="F254" s="21">
        <v>271153</v>
      </c>
      <c r="G254" s="22"/>
      <c r="H254" s="22"/>
    </row>
    <row r="255" spans="1:8" x14ac:dyDescent="0.2">
      <c r="A255" s="27" t="s">
        <v>241</v>
      </c>
      <c r="B255" s="26"/>
      <c r="C255" s="20">
        <f>+C256</f>
        <v>0</v>
      </c>
      <c r="D255" s="8">
        <v>30000</v>
      </c>
      <c r="E255" s="8">
        <v>30000</v>
      </c>
      <c r="F255" s="8">
        <v>30000</v>
      </c>
      <c r="G255" s="8"/>
      <c r="H255" s="8">
        <f t="shared" ref="H255" si="90">F255/E255*100</f>
        <v>100</v>
      </c>
    </row>
    <row r="256" spans="1:8" x14ac:dyDescent="0.2">
      <c r="A256" s="26" t="s">
        <v>242</v>
      </c>
      <c r="B256" s="26"/>
      <c r="C256" s="16">
        <v>0</v>
      </c>
      <c r="D256" s="21" t="s">
        <v>0</v>
      </c>
      <c r="E256" s="21" t="s">
        <v>0</v>
      </c>
      <c r="F256" s="21">
        <v>30000</v>
      </c>
      <c r="G256" s="22"/>
      <c r="H256" s="22"/>
    </row>
    <row r="257" spans="1:8" x14ac:dyDescent="0.2">
      <c r="A257" s="27" t="s">
        <v>243</v>
      </c>
      <c r="B257" s="26"/>
      <c r="C257" s="20">
        <f>SUM(C258:C260)</f>
        <v>9490611.6699999999</v>
      </c>
      <c r="D257" s="8">
        <v>8143200</v>
      </c>
      <c r="E257" s="8">
        <v>8143200</v>
      </c>
      <c r="F257" s="8">
        <v>8632087.1300000008</v>
      </c>
      <c r="G257" s="8">
        <f t="shared" ref="G257" si="91">F257/C257*100</f>
        <v>90.953959872641178</v>
      </c>
      <c r="H257" s="8">
        <f t="shared" ref="H257" si="92">F257/E257*100</f>
        <v>106.00362425090874</v>
      </c>
    </row>
    <row r="258" spans="1:8" x14ac:dyDescent="0.2">
      <c r="A258" s="26" t="s">
        <v>244</v>
      </c>
      <c r="B258" s="26"/>
      <c r="C258" s="16">
        <v>8605267.9199999999</v>
      </c>
      <c r="D258" s="21" t="s">
        <v>0</v>
      </c>
      <c r="E258" s="21" t="s">
        <v>0</v>
      </c>
      <c r="F258" s="21">
        <v>8290767.8799999999</v>
      </c>
      <c r="G258" s="22"/>
      <c r="H258" s="22"/>
    </row>
    <row r="259" spans="1:8" x14ac:dyDescent="0.2">
      <c r="A259" s="26" t="s">
        <v>245</v>
      </c>
      <c r="B259" s="26"/>
      <c r="C259" s="16">
        <v>0</v>
      </c>
      <c r="D259" s="21" t="s">
        <v>0</v>
      </c>
      <c r="E259" s="21" t="s">
        <v>0</v>
      </c>
      <c r="F259" s="21">
        <v>203</v>
      </c>
      <c r="G259" s="22"/>
      <c r="H259" s="22"/>
    </row>
    <row r="260" spans="1:8" x14ac:dyDescent="0.2">
      <c r="A260" s="26" t="s">
        <v>246</v>
      </c>
      <c r="B260" s="26"/>
      <c r="C260" s="16">
        <v>885343.75</v>
      </c>
      <c r="D260" s="21" t="s">
        <v>0</v>
      </c>
      <c r="E260" s="21" t="s">
        <v>0</v>
      </c>
      <c r="F260" s="21">
        <v>341116.25</v>
      </c>
      <c r="G260" s="22"/>
      <c r="H260" s="22"/>
    </row>
    <row r="261" spans="1:8" x14ac:dyDescent="0.2">
      <c r="A261" s="27" t="s">
        <v>247</v>
      </c>
      <c r="B261" s="26"/>
      <c r="C261" s="20">
        <f>+C262</f>
        <v>0</v>
      </c>
      <c r="D261" s="8">
        <v>0</v>
      </c>
      <c r="E261" s="8">
        <v>0</v>
      </c>
      <c r="F261" s="8">
        <v>7500</v>
      </c>
      <c r="G261" s="8"/>
      <c r="H261" s="8"/>
    </row>
    <row r="262" spans="1:8" x14ac:dyDescent="0.2">
      <c r="A262" s="27" t="s">
        <v>248</v>
      </c>
      <c r="B262" s="26"/>
      <c r="C262" s="20">
        <f>+C263</f>
        <v>0</v>
      </c>
      <c r="D262" s="8">
        <v>0</v>
      </c>
      <c r="E262" s="8">
        <v>0</v>
      </c>
      <c r="F262" s="8">
        <v>7500</v>
      </c>
      <c r="G262" s="8"/>
      <c r="H262" s="8"/>
    </row>
    <row r="263" spans="1:8" x14ac:dyDescent="0.2">
      <c r="A263" s="26" t="s">
        <v>249</v>
      </c>
      <c r="B263" s="26"/>
      <c r="C263" s="16">
        <v>0</v>
      </c>
      <c r="D263" s="21" t="s">
        <v>0</v>
      </c>
      <c r="E263" s="21" t="s">
        <v>0</v>
      </c>
      <c r="F263" s="21">
        <v>7500</v>
      </c>
      <c r="G263" s="22"/>
      <c r="H263" s="22"/>
    </row>
    <row r="264" spans="1:8" x14ac:dyDescent="0.2">
      <c r="A264" s="27" t="s">
        <v>250</v>
      </c>
      <c r="B264" s="26"/>
      <c r="C264" s="20">
        <f>+C265+C267+C269+C271</f>
        <v>158646359.89999998</v>
      </c>
      <c r="D264" s="8">
        <v>613800750</v>
      </c>
      <c r="E264" s="8">
        <v>613475750</v>
      </c>
      <c r="F264" s="8">
        <v>208822317.93000001</v>
      </c>
      <c r="G264" s="8">
        <f t="shared" ref="G264:G265" si="93">F264/C264*100</f>
        <v>131.62755077496112</v>
      </c>
      <c r="H264" s="8">
        <f t="shared" ref="H264:H265" si="94">F264/E264*100</f>
        <v>34.039213111520709</v>
      </c>
    </row>
    <row r="265" spans="1:8" x14ac:dyDescent="0.2">
      <c r="A265" s="27" t="s">
        <v>251</v>
      </c>
      <c r="B265" s="26"/>
      <c r="C265" s="20">
        <f>+C266</f>
        <v>156115694.69999999</v>
      </c>
      <c r="D265" s="8">
        <v>613713750</v>
      </c>
      <c r="E265" s="8">
        <v>613388750</v>
      </c>
      <c r="F265" s="8">
        <v>208498580.18000001</v>
      </c>
      <c r="G265" s="8">
        <f t="shared" si="93"/>
        <v>133.5538880832332</v>
      </c>
      <c r="H265" s="8">
        <f t="shared" si="94"/>
        <v>33.991262503591727</v>
      </c>
    </row>
    <row r="266" spans="1:8" x14ac:dyDescent="0.2">
      <c r="A266" s="26" t="s">
        <v>252</v>
      </c>
      <c r="B266" s="26"/>
      <c r="C266" s="16">
        <v>156115694.69999999</v>
      </c>
      <c r="D266" s="21" t="s">
        <v>0</v>
      </c>
      <c r="E266" s="21" t="s">
        <v>0</v>
      </c>
      <c r="F266" s="21">
        <v>208498580.18000001</v>
      </c>
      <c r="G266" s="22"/>
      <c r="H266" s="22"/>
    </row>
    <row r="267" spans="1:8" x14ac:dyDescent="0.2">
      <c r="A267" s="27" t="s">
        <v>253</v>
      </c>
      <c r="B267" s="26"/>
      <c r="C267" s="20">
        <f>+C268</f>
        <v>2530665.2000000002</v>
      </c>
      <c r="D267" s="8">
        <v>72000</v>
      </c>
      <c r="E267" s="8">
        <v>72000</v>
      </c>
      <c r="F267" s="8">
        <v>321737.75</v>
      </c>
      <c r="G267" s="8">
        <f t="shared" ref="G267" si="95">F267/C267*100</f>
        <v>12.713564401960401</v>
      </c>
      <c r="H267" s="8">
        <f t="shared" ref="H267" si="96">F267/E267*100</f>
        <v>446.85798611111113</v>
      </c>
    </row>
    <row r="268" spans="1:8" x14ac:dyDescent="0.2">
      <c r="A268" s="26" t="s">
        <v>254</v>
      </c>
      <c r="B268" s="26"/>
      <c r="C268" s="16">
        <v>2530665.2000000002</v>
      </c>
      <c r="D268" s="21" t="s">
        <v>0</v>
      </c>
      <c r="E268" s="21" t="s">
        <v>0</v>
      </c>
      <c r="F268" s="21">
        <v>321737.75</v>
      </c>
      <c r="G268" s="22"/>
      <c r="H268" s="22"/>
    </row>
    <row r="269" spans="1:8" x14ac:dyDescent="0.2">
      <c r="A269" s="27" t="s">
        <v>255</v>
      </c>
      <c r="B269" s="26"/>
      <c r="C269" s="20">
        <f>+C270</f>
        <v>0</v>
      </c>
      <c r="D269" s="8">
        <v>4000</v>
      </c>
      <c r="E269" s="8">
        <v>4000</v>
      </c>
      <c r="F269" s="8">
        <f>+F270</f>
        <v>0</v>
      </c>
      <c r="G269" s="8"/>
      <c r="H269" s="8">
        <f t="shared" ref="H269" si="97">F269/E269*100</f>
        <v>0</v>
      </c>
    </row>
    <row r="270" spans="1:8" x14ac:dyDescent="0.2">
      <c r="A270" s="26" t="s">
        <v>277</v>
      </c>
      <c r="B270" s="26"/>
      <c r="C270" s="16">
        <v>0</v>
      </c>
      <c r="D270" s="13"/>
      <c r="E270" s="13"/>
      <c r="F270" s="13">
        <v>0</v>
      </c>
      <c r="G270" s="14"/>
      <c r="H270" s="14"/>
    </row>
    <row r="271" spans="1:8" x14ac:dyDescent="0.2">
      <c r="A271" s="27" t="s">
        <v>256</v>
      </c>
      <c r="B271" s="26"/>
      <c r="C271" s="20">
        <f>+C272</f>
        <v>0</v>
      </c>
      <c r="D271" s="8">
        <v>11000</v>
      </c>
      <c r="E271" s="8">
        <v>11000</v>
      </c>
      <c r="F271" s="8">
        <v>2000</v>
      </c>
      <c r="G271" s="8"/>
      <c r="H271" s="8">
        <f t="shared" ref="H271:H290" si="98">F271/E271*100</f>
        <v>18.181818181818183</v>
      </c>
    </row>
    <row r="272" spans="1:8" x14ac:dyDescent="0.2">
      <c r="A272" s="26" t="s">
        <v>257</v>
      </c>
      <c r="B272" s="26"/>
      <c r="C272" s="16">
        <v>0</v>
      </c>
      <c r="D272" s="21" t="s">
        <v>0</v>
      </c>
      <c r="E272" s="21" t="s">
        <v>0</v>
      </c>
      <c r="F272" s="21">
        <v>2000</v>
      </c>
      <c r="G272" s="22"/>
      <c r="H272" s="22"/>
    </row>
    <row r="273" spans="1:8" x14ac:dyDescent="0.2">
      <c r="A273" s="25" t="s">
        <v>268</v>
      </c>
      <c r="B273" s="25"/>
      <c r="C273" s="5"/>
      <c r="D273" s="5"/>
      <c r="E273" s="5"/>
      <c r="F273" s="5"/>
      <c r="G273" s="5"/>
      <c r="H273" s="5"/>
    </row>
    <row r="274" spans="1:8" x14ac:dyDescent="0.2">
      <c r="A274" s="6" t="s">
        <v>278</v>
      </c>
      <c r="B274" s="7"/>
      <c r="C274" s="12">
        <f>+C275+C280+C285</f>
        <v>1394739827.2100003</v>
      </c>
      <c r="D274" s="12">
        <v>1207898543</v>
      </c>
      <c r="E274" s="12">
        <v>1207898543</v>
      </c>
      <c r="F274" s="12">
        <f t="shared" ref="F274" si="99">+F275+F280+F285</f>
        <v>1401678895.3699999</v>
      </c>
      <c r="G274" s="10">
        <f t="shared" ref="G274:G276" si="100">F274/C274*100</f>
        <v>100.49751702967286</v>
      </c>
      <c r="H274" s="10">
        <f t="shared" si="98"/>
        <v>116.04276729142472</v>
      </c>
    </row>
    <row r="275" spans="1:8" x14ac:dyDescent="0.2">
      <c r="A275" s="24" t="s">
        <v>279</v>
      </c>
      <c r="B275" s="24"/>
      <c r="C275" s="20">
        <f>+C276+C278</f>
        <v>21744906.960000001</v>
      </c>
      <c r="D275" s="20">
        <v>300000</v>
      </c>
      <c r="E275" s="20">
        <v>300000</v>
      </c>
      <c r="F275" s="20">
        <f t="shared" ref="F275" si="101">+F276+F278</f>
        <v>1505614.3599999999</v>
      </c>
      <c r="G275" s="8">
        <f t="shared" si="100"/>
        <v>6.9239862132755698</v>
      </c>
      <c r="H275" s="8">
        <f t="shared" si="98"/>
        <v>501.87145333333331</v>
      </c>
    </row>
    <row r="276" spans="1:8" x14ac:dyDescent="0.2">
      <c r="A276" s="24" t="s">
        <v>280</v>
      </c>
      <c r="B276" s="24"/>
      <c r="C276" s="20">
        <f>+C277</f>
        <v>370487.96</v>
      </c>
      <c r="D276" s="20">
        <v>300000</v>
      </c>
      <c r="E276" s="20">
        <v>300000</v>
      </c>
      <c r="F276" s="20">
        <f t="shared" ref="F276" si="102">+F277</f>
        <v>370982.36</v>
      </c>
      <c r="G276" s="8">
        <f t="shared" si="100"/>
        <v>100.13344563207937</v>
      </c>
      <c r="H276" s="8">
        <f t="shared" si="98"/>
        <v>123.66078666666667</v>
      </c>
    </row>
    <row r="277" spans="1:8" x14ac:dyDescent="0.2">
      <c r="A277" s="1" t="s">
        <v>281</v>
      </c>
      <c r="C277" s="16">
        <v>370487.96</v>
      </c>
      <c r="F277" s="16">
        <v>370982.36</v>
      </c>
    </row>
    <row r="278" spans="1:8" x14ac:dyDescent="0.2">
      <c r="A278" s="24" t="s">
        <v>282</v>
      </c>
      <c r="B278" s="24"/>
      <c r="C278" s="20">
        <f>+C279</f>
        <v>21374419</v>
      </c>
      <c r="D278" s="20"/>
      <c r="E278" s="20">
        <v>0</v>
      </c>
      <c r="F278" s="20">
        <f t="shared" ref="F278" si="103">+F279</f>
        <v>1134632</v>
      </c>
      <c r="G278" s="8">
        <f t="shared" ref="G278" si="104">F278/C278*100</f>
        <v>5.3083641712085834</v>
      </c>
      <c r="H278" s="8"/>
    </row>
    <row r="279" spans="1:8" x14ac:dyDescent="0.2">
      <c r="A279" s="1" t="s">
        <v>283</v>
      </c>
      <c r="C279" s="16">
        <v>21374419</v>
      </c>
      <c r="F279" s="16">
        <v>1134632</v>
      </c>
    </row>
    <row r="280" spans="1:8" x14ac:dyDescent="0.2">
      <c r="A280" s="24" t="s">
        <v>284</v>
      </c>
      <c r="B280" s="24"/>
      <c r="C280" s="20">
        <f>+C281+C283</f>
        <v>270541.48</v>
      </c>
      <c r="D280" s="20">
        <v>20000</v>
      </c>
      <c r="E280" s="20">
        <v>20000</v>
      </c>
      <c r="F280" s="20">
        <f t="shared" ref="F280" si="105">+F281+F283</f>
        <v>16080.87</v>
      </c>
      <c r="G280" s="8">
        <f t="shared" ref="G280:G281" si="106">F280/C280*100</f>
        <v>5.9439572815229669</v>
      </c>
      <c r="H280" s="8">
        <f t="shared" si="98"/>
        <v>80.404350000000008</v>
      </c>
    </row>
    <row r="281" spans="1:8" x14ac:dyDescent="0.2">
      <c r="A281" s="24" t="s">
        <v>285</v>
      </c>
      <c r="B281" s="24"/>
      <c r="C281" s="20">
        <f>+C282</f>
        <v>41850.480000000003</v>
      </c>
      <c r="D281" s="20">
        <v>20000</v>
      </c>
      <c r="E281" s="20">
        <v>20000</v>
      </c>
      <c r="F281" s="20">
        <f t="shared" ref="F281" si="107">+F282</f>
        <v>13150.87</v>
      </c>
      <c r="G281" s="8">
        <f t="shared" si="106"/>
        <v>31.42346276554056</v>
      </c>
      <c r="H281" s="8">
        <f t="shared" si="98"/>
        <v>65.754350000000002</v>
      </c>
    </row>
    <row r="282" spans="1:8" x14ac:dyDescent="0.2">
      <c r="A282" s="1" t="s">
        <v>286</v>
      </c>
      <c r="C282" s="16">
        <v>41850.480000000003</v>
      </c>
      <c r="F282" s="16">
        <v>13150.87</v>
      </c>
    </row>
    <row r="283" spans="1:8" x14ac:dyDescent="0.2">
      <c r="A283" s="24" t="s">
        <v>287</v>
      </c>
      <c r="B283" s="24"/>
      <c r="C283" s="20">
        <f>+C284</f>
        <v>228691</v>
      </c>
      <c r="D283" s="20"/>
      <c r="E283" s="20">
        <v>0</v>
      </c>
      <c r="F283" s="20">
        <f t="shared" ref="F283" si="108">+F284</f>
        <v>2930</v>
      </c>
      <c r="G283" s="8">
        <f t="shared" ref="G283" si="109">F283/C283*100</f>
        <v>1.2812047697548221</v>
      </c>
      <c r="H283" s="8"/>
    </row>
    <row r="284" spans="1:8" x14ac:dyDescent="0.2">
      <c r="A284" s="1" t="s">
        <v>288</v>
      </c>
      <c r="C284" s="16">
        <v>228691</v>
      </c>
      <c r="F284" s="16">
        <v>2930</v>
      </c>
    </row>
    <row r="285" spans="1:8" x14ac:dyDescent="0.2">
      <c r="A285" s="24" t="s">
        <v>289</v>
      </c>
      <c r="B285" s="24"/>
      <c r="C285" s="20">
        <f>+C286+C290+C295+C288+C293</f>
        <v>1372724378.7700002</v>
      </c>
      <c r="D285" s="20">
        <v>1207578543</v>
      </c>
      <c r="E285" s="20">
        <v>1207578543</v>
      </c>
      <c r="F285" s="20">
        <f>+F286+F290+F295+F288+F293</f>
        <v>1400157200.1399999</v>
      </c>
      <c r="G285" s="8">
        <f t="shared" ref="G285:G286" si="110">F285/C285*100</f>
        <v>101.99842166382884</v>
      </c>
      <c r="H285" s="8">
        <f t="shared" si="98"/>
        <v>115.9475057135062</v>
      </c>
    </row>
    <row r="286" spans="1:8" x14ac:dyDescent="0.2">
      <c r="A286" s="24" t="s">
        <v>290</v>
      </c>
      <c r="B286" s="24"/>
      <c r="C286" s="20">
        <f>+C287</f>
        <v>25582575.690000001</v>
      </c>
      <c r="D286" s="20">
        <v>52500000</v>
      </c>
      <c r="E286" s="20">
        <v>52500000</v>
      </c>
      <c r="F286" s="20">
        <f t="shared" ref="F286" si="111">+F287</f>
        <v>34239770.909999996</v>
      </c>
      <c r="G286" s="8">
        <f t="shared" si="110"/>
        <v>133.84020172520789</v>
      </c>
      <c r="H286" s="8">
        <f t="shared" si="98"/>
        <v>65.218611257142854</v>
      </c>
    </row>
    <row r="287" spans="1:8" x14ac:dyDescent="0.2">
      <c r="A287" s="1" t="s">
        <v>291</v>
      </c>
      <c r="C287" s="16">
        <v>25582575.690000001</v>
      </c>
      <c r="F287" s="16">
        <v>34239770.909999996</v>
      </c>
    </row>
    <row r="288" spans="1:8" x14ac:dyDescent="0.2">
      <c r="A288" s="24" t="s">
        <v>312</v>
      </c>
      <c r="B288" s="24"/>
      <c r="C288" s="20">
        <f>+C289</f>
        <v>130962799.70999999</v>
      </c>
      <c r="D288" s="20">
        <f t="shared" ref="D288:F288" si="112">+D289</f>
        <v>0</v>
      </c>
      <c r="E288" s="20">
        <f t="shared" si="112"/>
        <v>0</v>
      </c>
      <c r="F288" s="20">
        <f t="shared" si="112"/>
        <v>0</v>
      </c>
      <c r="G288" s="8">
        <f t="shared" ref="G288" si="113">F288/C288*100</f>
        <v>0</v>
      </c>
      <c r="H288" s="8"/>
    </row>
    <row r="289" spans="1:9" x14ac:dyDescent="0.2">
      <c r="A289" s="1" t="s">
        <v>311</v>
      </c>
      <c r="C289" s="16">
        <v>130962799.70999999</v>
      </c>
      <c r="F289" s="16">
        <v>0</v>
      </c>
    </row>
    <row r="290" spans="1:9" x14ac:dyDescent="0.2">
      <c r="A290" s="24" t="s">
        <v>292</v>
      </c>
      <c r="B290" s="24"/>
      <c r="C290" s="20">
        <f>SUM(C291:C292)</f>
        <v>786372356.46000004</v>
      </c>
      <c r="D290" s="20">
        <v>1155078543</v>
      </c>
      <c r="E290" s="20">
        <v>1155078543</v>
      </c>
      <c r="F290" s="20">
        <f t="shared" ref="F290" si="114">SUM(F291:F292)</f>
        <v>1208917429.2299998</v>
      </c>
      <c r="G290" s="8">
        <f t="shared" ref="G290" si="115">F290/C290*100</f>
        <v>153.73345963891256</v>
      </c>
      <c r="H290" s="8">
        <f t="shared" si="98"/>
        <v>104.66105846708641</v>
      </c>
    </row>
    <row r="291" spans="1:9" x14ac:dyDescent="0.2">
      <c r="A291" s="1" t="s">
        <v>293</v>
      </c>
      <c r="C291" s="16">
        <v>786040019.46000004</v>
      </c>
      <c r="F291" s="16">
        <v>1208572706.3599999</v>
      </c>
    </row>
    <row r="292" spans="1:9" x14ac:dyDescent="0.2">
      <c r="A292" s="1" t="s">
        <v>294</v>
      </c>
      <c r="C292" s="16">
        <v>332337</v>
      </c>
      <c r="F292" s="16">
        <v>344722.87</v>
      </c>
    </row>
    <row r="293" spans="1:9" x14ac:dyDescent="0.2">
      <c r="A293" s="24" t="s">
        <v>313</v>
      </c>
      <c r="B293" s="24"/>
      <c r="C293" s="20">
        <f>+C294</f>
        <v>136353</v>
      </c>
      <c r="D293" s="20">
        <f t="shared" ref="D293:F293" si="116">+D294</f>
        <v>0</v>
      </c>
      <c r="E293" s="20">
        <f t="shared" si="116"/>
        <v>0</v>
      </c>
      <c r="F293" s="20">
        <f t="shared" si="116"/>
        <v>0</v>
      </c>
      <c r="G293" s="8">
        <f t="shared" ref="G293" si="117">F293/C293*100</f>
        <v>0</v>
      </c>
      <c r="H293" s="8"/>
    </row>
    <row r="294" spans="1:9" x14ac:dyDescent="0.2">
      <c r="A294" s="1" t="s">
        <v>314</v>
      </c>
      <c r="C294" s="16">
        <v>136353</v>
      </c>
      <c r="F294" s="16">
        <v>0</v>
      </c>
    </row>
    <row r="295" spans="1:9" x14ac:dyDescent="0.2">
      <c r="A295" s="24" t="s">
        <v>295</v>
      </c>
      <c r="B295" s="24"/>
      <c r="C295" s="20">
        <f>+C296</f>
        <v>429670293.91000003</v>
      </c>
      <c r="D295" s="20"/>
      <c r="E295" s="20">
        <v>0</v>
      </c>
      <c r="F295" s="20">
        <f t="shared" ref="F295" si="118">+F296</f>
        <v>157000000</v>
      </c>
      <c r="G295" s="8">
        <f t="shared" ref="G295" si="119">F295/C295*100</f>
        <v>36.539644984832407</v>
      </c>
      <c r="H295" s="8"/>
    </row>
    <row r="296" spans="1:9" x14ac:dyDescent="0.2">
      <c r="A296" s="1" t="s">
        <v>296</v>
      </c>
      <c r="C296" s="16">
        <v>429670293.91000003</v>
      </c>
      <c r="F296" s="16">
        <v>157000000</v>
      </c>
    </row>
    <row r="297" spans="1:9" x14ac:dyDescent="0.2">
      <c r="A297" s="6" t="s">
        <v>297</v>
      </c>
      <c r="B297" s="7"/>
      <c r="C297" s="12">
        <f>+C298+C303</f>
        <v>704868526.61000001</v>
      </c>
      <c r="D297" s="12">
        <v>878156000</v>
      </c>
      <c r="E297" s="12">
        <v>878156000</v>
      </c>
      <c r="F297" s="12">
        <f>+F298+F303</f>
        <v>855484979.97000003</v>
      </c>
      <c r="G297" s="12">
        <f t="shared" ref="G297:G298" si="120">F297/C297*100</f>
        <v>121.3680207973501</v>
      </c>
      <c r="H297" s="12">
        <f t="shared" ref="H297" si="121">F297/E297*100</f>
        <v>97.418337968424751</v>
      </c>
    </row>
    <row r="298" spans="1:9" x14ac:dyDescent="0.2">
      <c r="A298" s="24" t="s">
        <v>298</v>
      </c>
      <c r="B298" s="24"/>
      <c r="C298" s="20">
        <f>+C299+C301</f>
        <v>1624419</v>
      </c>
      <c r="D298" s="20">
        <v>500000</v>
      </c>
      <c r="E298" s="20">
        <v>500000</v>
      </c>
      <c r="F298" s="20">
        <f t="shared" ref="F298" si="122">+F299+F301</f>
        <v>1134632</v>
      </c>
      <c r="G298" s="8">
        <f t="shared" si="120"/>
        <v>69.848481210820609</v>
      </c>
      <c r="H298" s="8">
        <f t="shared" ref="H298" si="123">F298/E298*100</f>
        <v>226.92640000000003</v>
      </c>
    </row>
    <row r="299" spans="1:9" x14ac:dyDescent="0.2">
      <c r="A299" s="24" t="s">
        <v>299</v>
      </c>
      <c r="B299" s="24"/>
      <c r="C299" s="20">
        <f>+C300</f>
        <v>0</v>
      </c>
      <c r="D299" s="20">
        <v>500000</v>
      </c>
      <c r="E299" s="20">
        <v>500000</v>
      </c>
      <c r="F299" s="20">
        <f t="shared" ref="F299" si="124">+F300</f>
        <v>0</v>
      </c>
      <c r="G299" s="8"/>
      <c r="H299" s="24"/>
    </row>
    <row r="300" spans="1:9" x14ac:dyDescent="0.2">
      <c r="A300" s="1" t="s">
        <v>310</v>
      </c>
      <c r="B300" s="24"/>
      <c r="C300" s="16">
        <v>0</v>
      </c>
      <c r="D300" s="20"/>
      <c r="E300" s="20"/>
      <c r="F300" s="16">
        <v>0</v>
      </c>
      <c r="G300" s="24"/>
      <c r="H300" s="24"/>
    </row>
    <row r="301" spans="1:9" x14ac:dyDescent="0.2">
      <c r="A301" s="24" t="s">
        <v>300</v>
      </c>
      <c r="B301" s="24"/>
      <c r="C301" s="20">
        <f>+C302</f>
        <v>1624419</v>
      </c>
      <c r="D301" s="20"/>
      <c r="E301" s="20">
        <v>0</v>
      </c>
      <c r="F301" s="20">
        <f t="shared" ref="F301" si="125">+F302</f>
        <v>1134632</v>
      </c>
      <c r="G301" s="8">
        <f t="shared" ref="G301" si="126">F301/C301*100</f>
        <v>69.848481210820609</v>
      </c>
      <c r="H301" s="8"/>
      <c r="I301" s="24"/>
    </row>
    <row r="302" spans="1:9" x14ac:dyDescent="0.2">
      <c r="A302" s="1" t="s">
        <v>301</v>
      </c>
      <c r="C302" s="16">
        <v>1624419</v>
      </c>
      <c r="D302" s="16"/>
      <c r="E302" s="16"/>
      <c r="F302" s="16">
        <v>1134632</v>
      </c>
    </row>
    <row r="303" spans="1:9" x14ac:dyDescent="0.2">
      <c r="A303" s="24" t="s">
        <v>302</v>
      </c>
      <c r="B303" s="24"/>
      <c r="C303" s="20">
        <f>+C306+C308+C311+C313+C304</f>
        <v>703244107.61000001</v>
      </c>
      <c r="D303" s="20">
        <v>877656000</v>
      </c>
      <c r="E303" s="20">
        <v>877656000</v>
      </c>
      <c r="F303" s="20">
        <f>+F306+F308+F311+F313+F304</f>
        <v>854350347.97000003</v>
      </c>
      <c r="G303" s="8">
        <f t="shared" ref="G303:G304" si="127">F303/C303*100</f>
        <v>121.48702544747086</v>
      </c>
      <c r="H303" s="8">
        <f t="shared" ref="H303" si="128">F303/E303*100</f>
        <v>97.344557317445563</v>
      </c>
    </row>
    <row r="304" spans="1:9" x14ac:dyDescent="0.2">
      <c r="A304" s="24" t="s">
        <v>315</v>
      </c>
      <c r="B304" s="24"/>
      <c r="C304" s="20">
        <f>+C305</f>
        <v>24843</v>
      </c>
      <c r="D304" s="20">
        <f t="shared" ref="D304:F304" si="129">+D305</f>
        <v>0</v>
      </c>
      <c r="E304" s="20">
        <f t="shared" si="129"/>
        <v>0</v>
      </c>
      <c r="F304" s="20">
        <f t="shared" si="129"/>
        <v>0</v>
      </c>
      <c r="G304" s="8">
        <f t="shared" si="127"/>
        <v>0</v>
      </c>
      <c r="H304" s="8"/>
    </row>
    <row r="305" spans="1:8" x14ac:dyDescent="0.2">
      <c r="A305" s="1" t="s">
        <v>316</v>
      </c>
      <c r="C305" s="16">
        <v>24843</v>
      </c>
      <c r="D305" s="16"/>
      <c r="E305" s="16"/>
      <c r="F305" s="16">
        <v>0</v>
      </c>
      <c r="G305" s="24"/>
      <c r="H305" s="24"/>
    </row>
    <row r="306" spans="1:8" x14ac:dyDescent="0.2">
      <c r="A306" s="24" t="s">
        <v>303</v>
      </c>
      <c r="B306" s="24"/>
      <c r="C306" s="20">
        <f>+C307</f>
        <v>0</v>
      </c>
      <c r="D306" s="20">
        <v>286603000</v>
      </c>
      <c r="E306" s="20">
        <v>286603000</v>
      </c>
      <c r="F306" s="20">
        <f t="shared" ref="F306" si="130">+F307</f>
        <v>229458812.47</v>
      </c>
      <c r="G306" s="8"/>
      <c r="H306" s="24"/>
    </row>
    <row r="307" spans="1:8" x14ac:dyDescent="0.2">
      <c r="A307" s="1" t="s">
        <v>304</v>
      </c>
      <c r="D307" s="16"/>
      <c r="E307" s="16"/>
      <c r="F307" s="16">
        <v>229458812.47</v>
      </c>
    </row>
    <row r="308" spans="1:8" x14ac:dyDescent="0.2">
      <c r="A308" s="24" t="s">
        <v>320</v>
      </c>
      <c r="B308" s="24"/>
      <c r="C308" s="20">
        <f>SUM(C309:C310)</f>
        <v>703151107.61000001</v>
      </c>
      <c r="D308" s="20">
        <v>591053000</v>
      </c>
      <c r="E308" s="20">
        <v>591053000</v>
      </c>
      <c r="F308" s="20">
        <f t="shared" ref="F308" si="131">SUM(F309:F310)</f>
        <v>618703091.75999999</v>
      </c>
      <c r="G308" s="8">
        <f t="shared" ref="G308" si="132">F308/C308*100</f>
        <v>87.990061462458968</v>
      </c>
      <c r="H308" s="8">
        <f t="shared" ref="H308" si="133">F308/E308*100</f>
        <v>104.67810699886473</v>
      </c>
    </row>
    <row r="309" spans="1:8" x14ac:dyDescent="0.2">
      <c r="A309" s="1" t="s">
        <v>305</v>
      </c>
      <c r="C309" s="16">
        <v>702576478.61000001</v>
      </c>
      <c r="D309" s="16"/>
      <c r="E309" s="16"/>
      <c r="F309" s="16">
        <v>618415505.49000001</v>
      </c>
    </row>
    <row r="310" spans="1:8" x14ac:dyDescent="0.2">
      <c r="A310" s="1" t="s">
        <v>321</v>
      </c>
      <c r="C310" s="16">
        <v>574629</v>
      </c>
      <c r="D310" s="16"/>
      <c r="E310" s="16"/>
      <c r="F310" s="16">
        <v>287586.27</v>
      </c>
    </row>
    <row r="311" spans="1:8" x14ac:dyDescent="0.2">
      <c r="A311" s="24" t="s">
        <v>306</v>
      </c>
      <c r="B311" s="24"/>
      <c r="C311" s="20">
        <f>+C312</f>
        <v>68157</v>
      </c>
      <c r="D311" s="20">
        <v>0</v>
      </c>
      <c r="E311" s="20">
        <v>0</v>
      </c>
      <c r="F311" s="20">
        <f t="shared" ref="F311" si="134">+F312</f>
        <v>96781.58</v>
      </c>
      <c r="G311" s="8">
        <f t="shared" ref="G311" si="135">F311/C311*100</f>
        <v>141.99800460701027</v>
      </c>
      <c r="H311" s="8"/>
    </row>
    <row r="312" spans="1:8" x14ac:dyDescent="0.2">
      <c r="A312" s="1" t="s">
        <v>307</v>
      </c>
      <c r="C312" s="16">
        <v>68157</v>
      </c>
      <c r="D312" s="16"/>
      <c r="E312" s="16"/>
      <c r="F312" s="16">
        <v>96781.58</v>
      </c>
    </row>
    <row r="313" spans="1:8" x14ac:dyDescent="0.2">
      <c r="A313" s="24" t="s">
        <v>308</v>
      </c>
      <c r="B313" s="24"/>
      <c r="C313" s="20">
        <f>+C314</f>
        <v>0</v>
      </c>
      <c r="D313" s="20">
        <v>0</v>
      </c>
      <c r="E313" s="20">
        <v>0</v>
      </c>
      <c r="F313" s="20">
        <f t="shared" ref="F313" si="136">+F314</f>
        <v>6091662.1600000001</v>
      </c>
      <c r="G313" s="8"/>
      <c r="H313" s="8"/>
    </row>
    <row r="314" spans="1:8" x14ac:dyDescent="0.2">
      <c r="A314" s="1" t="s">
        <v>309</v>
      </c>
      <c r="C314" s="16">
        <v>0</v>
      </c>
      <c r="F314" s="16">
        <v>6091662.1600000001</v>
      </c>
    </row>
    <row r="315" spans="1:8" x14ac:dyDescent="0.2">
      <c r="A315" s="25" t="s">
        <v>319</v>
      </c>
      <c r="B315" s="25"/>
      <c r="C315" s="5">
        <f>+C7+C274</f>
        <v>12237718535.289999</v>
      </c>
      <c r="D315" s="5">
        <f t="shared" ref="D315:F315" si="137">+D7+D274</f>
        <v>13997899500</v>
      </c>
      <c r="E315" s="5">
        <f t="shared" si="137"/>
        <v>13997899500</v>
      </c>
      <c r="F315" s="5">
        <f t="shared" si="137"/>
        <v>13504380460.09</v>
      </c>
      <c r="G315" s="5"/>
      <c r="H315" s="5"/>
    </row>
    <row r="316" spans="1:8" x14ac:dyDescent="0.2">
      <c r="A316" s="25" t="s">
        <v>317</v>
      </c>
      <c r="B316" s="25"/>
      <c r="C316" s="5">
        <f>+C125+C297</f>
        <v>12320414042.48</v>
      </c>
      <c r="D316" s="5">
        <f t="shared" ref="D316:F316" si="138">+D125+D297</f>
        <v>13997899500</v>
      </c>
      <c r="E316" s="5">
        <f t="shared" si="138"/>
        <v>13997899500</v>
      </c>
      <c r="F316" s="5">
        <f t="shared" si="138"/>
        <v>13535050118.499998</v>
      </c>
      <c r="G316" s="5"/>
      <c r="H316" s="5"/>
    </row>
    <row r="317" spans="1:8" x14ac:dyDescent="0.2">
      <c r="A317" s="25" t="s">
        <v>318</v>
      </c>
      <c r="B317" s="25"/>
      <c r="C317" s="5">
        <f>+C315-C316</f>
        <v>-82695507.190000534</v>
      </c>
      <c r="D317" s="5">
        <f t="shared" ref="D317:F317" si="139">+D315-D316</f>
        <v>0</v>
      </c>
      <c r="E317" s="5">
        <f t="shared" si="139"/>
        <v>0</v>
      </c>
      <c r="F317" s="5">
        <f t="shared" si="139"/>
        <v>-30669658.40999794</v>
      </c>
      <c r="G317" s="5"/>
      <c r="H317" s="5"/>
    </row>
  </sheetData>
  <mergeCells count="264">
    <mergeCell ref="A254:B254"/>
    <mergeCell ref="A253:B253"/>
    <mergeCell ref="A252:B252"/>
    <mergeCell ref="A251:B251"/>
    <mergeCell ref="A94:B94"/>
    <mergeCell ref="A270:B270"/>
    <mergeCell ref="A263:B263"/>
    <mergeCell ref="A262:B262"/>
    <mergeCell ref="A261:B261"/>
    <mergeCell ref="A260:B260"/>
    <mergeCell ref="A259:B259"/>
    <mergeCell ref="A258:B258"/>
    <mergeCell ref="A257:B257"/>
    <mergeCell ref="A256:B256"/>
    <mergeCell ref="A255:B255"/>
    <mergeCell ref="A250:B250"/>
    <mergeCell ref="A249:B249"/>
    <mergeCell ref="A248:B248"/>
    <mergeCell ref="A247:B247"/>
    <mergeCell ref="A246:B246"/>
    <mergeCell ref="A245:B245"/>
    <mergeCell ref="A244:B244"/>
    <mergeCell ref="A243:B243"/>
    <mergeCell ref="A242:B242"/>
    <mergeCell ref="A273:B273"/>
    <mergeCell ref="A272:B272"/>
    <mergeCell ref="A271:B271"/>
    <mergeCell ref="A269:B269"/>
    <mergeCell ref="A268:B268"/>
    <mergeCell ref="A267:B267"/>
    <mergeCell ref="A266:B266"/>
    <mergeCell ref="A265:B265"/>
    <mergeCell ref="A264:B264"/>
    <mergeCell ref="A232:B232"/>
    <mergeCell ref="A231:B231"/>
    <mergeCell ref="A230:B230"/>
    <mergeCell ref="A229:B229"/>
    <mergeCell ref="A228:B228"/>
    <mergeCell ref="A227:B227"/>
    <mergeCell ref="A226:B226"/>
    <mergeCell ref="A223:B223"/>
    <mergeCell ref="A241:B241"/>
    <mergeCell ref="A240:B240"/>
    <mergeCell ref="A239:B239"/>
    <mergeCell ref="A238:B238"/>
    <mergeCell ref="A237:B237"/>
    <mergeCell ref="A236:B236"/>
    <mergeCell ref="A235:B235"/>
    <mergeCell ref="A234:B234"/>
    <mergeCell ref="A233:B233"/>
    <mergeCell ref="A222:B222"/>
    <mergeCell ref="A221:B221"/>
    <mergeCell ref="A220:B220"/>
    <mergeCell ref="A219:B219"/>
    <mergeCell ref="A218:B218"/>
    <mergeCell ref="A217:B217"/>
    <mergeCell ref="A216:B216"/>
    <mergeCell ref="A215:B215"/>
    <mergeCell ref="A214:B214"/>
    <mergeCell ref="A213:B213"/>
    <mergeCell ref="A212:B212"/>
    <mergeCell ref="A211:B211"/>
    <mergeCell ref="A210:B210"/>
    <mergeCell ref="A209:B209"/>
    <mergeCell ref="A208:B208"/>
    <mergeCell ref="A207:B207"/>
    <mergeCell ref="A206:B206"/>
    <mergeCell ref="A205:B205"/>
    <mergeCell ref="A204:B204"/>
    <mergeCell ref="A203:B203"/>
    <mergeCell ref="A201:B201"/>
    <mergeCell ref="A200:B200"/>
    <mergeCell ref="A198:B198"/>
    <mergeCell ref="A197:B197"/>
    <mergeCell ref="A196:B196"/>
    <mergeCell ref="A195:B195"/>
    <mergeCell ref="A194:B194"/>
    <mergeCell ref="A193:B193"/>
    <mergeCell ref="A192:B192"/>
    <mergeCell ref="A191:B191"/>
    <mergeCell ref="A190:B190"/>
    <mergeCell ref="A189:B189"/>
    <mergeCell ref="A188:B188"/>
    <mergeCell ref="A187:B187"/>
    <mergeCell ref="A186:B186"/>
    <mergeCell ref="A185:B185"/>
    <mergeCell ref="A184:B184"/>
    <mergeCell ref="A183:B183"/>
    <mergeCell ref="A182:B182"/>
    <mergeCell ref="A181:B181"/>
    <mergeCell ref="A180:B180"/>
    <mergeCell ref="A179:B179"/>
    <mergeCell ref="A178:B178"/>
    <mergeCell ref="A177:B177"/>
    <mergeCell ref="A176:B176"/>
    <mergeCell ref="A175:B175"/>
    <mergeCell ref="A174:B174"/>
    <mergeCell ref="A173:B173"/>
    <mergeCell ref="A172:B172"/>
    <mergeCell ref="A171:B171"/>
    <mergeCell ref="A170:B170"/>
    <mergeCell ref="A169:B169"/>
    <mergeCell ref="A168:B168"/>
    <mergeCell ref="A167:B167"/>
    <mergeCell ref="A166:B166"/>
    <mergeCell ref="A165:B165"/>
    <mergeCell ref="A164:B164"/>
    <mergeCell ref="A163:B163"/>
    <mergeCell ref="A162:B162"/>
    <mergeCell ref="A161:B161"/>
    <mergeCell ref="A160:B160"/>
    <mergeCell ref="A159:B159"/>
    <mergeCell ref="A158:B158"/>
    <mergeCell ref="A157:B157"/>
    <mergeCell ref="A156:B156"/>
    <mergeCell ref="A155:B155"/>
    <mergeCell ref="A154:B154"/>
    <mergeCell ref="A153:B153"/>
    <mergeCell ref="A152:B152"/>
    <mergeCell ref="A151:B151"/>
    <mergeCell ref="A150:B150"/>
    <mergeCell ref="A149:B149"/>
    <mergeCell ref="A148:B148"/>
    <mergeCell ref="A147:B147"/>
    <mergeCell ref="A146:B146"/>
    <mergeCell ref="A145:B145"/>
    <mergeCell ref="A144:B144"/>
    <mergeCell ref="A143:B143"/>
    <mergeCell ref="A142:B142"/>
    <mergeCell ref="A141:B141"/>
    <mergeCell ref="A140:B140"/>
    <mergeCell ref="A139:B139"/>
    <mergeCell ref="A138:B138"/>
    <mergeCell ref="A137:B137"/>
    <mergeCell ref="A136:B136"/>
    <mergeCell ref="A135:B135"/>
    <mergeCell ref="A134:B134"/>
    <mergeCell ref="A133:B133"/>
    <mergeCell ref="A132:B132"/>
    <mergeCell ref="A131:B131"/>
    <mergeCell ref="A130:B130"/>
    <mergeCell ref="A129:B129"/>
    <mergeCell ref="A128:B128"/>
    <mergeCell ref="A127:B127"/>
    <mergeCell ref="A124:B124"/>
    <mergeCell ref="A123:B123"/>
    <mergeCell ref="A122:B122"/>
    <mergeCell ref="A121:B121"/>
    <mergeCell ref="A125:B125"/>
    <mergeCell ref="A120:B120"/>
    <mergeCell ref="A119:B119"/>
    <mergeCell ref="A118:B118"/>
    <mergeCell ref="A117:B117"/>
    <mergeCell ref="A114:B114"/>
    <mergeCell ref="A113:B113"/>
    <mergeCell ref="A112:B112"/>
    <mergeCell ref="A111:B111"/>
    <mergeCell ref="A110:B110"/>
    <mergeCell ref="A100:B100"/>
    <mergeCell ref="A99:B99"/>
    <mergeCell ref="A97:B97"/>
    <mergeCell ref="A96:B96"/>
    <mergeCell ref="A95:B95"/>
    <mergeCell ref="A93:B93"/>
    <mergeCell ref="A92:B92"/>
    <mergeCell ref="A91:B91"/>
    <mergeCell ref="A109:B109"/>
    <mergeCell ref="A108:B108"/>
    <mergeCell ref="A107:B107"/>
    <mergeCell ref="A106:B106"/>
    <mergeCell ref="A105:B105"/>
    <mergeCell ref="A104:B104"/>
    <mergeCell ref="A103:B103"/>
    <mergeCell ref="A102:B102"/>
    <mergeCell ref="A101:B101"/>
    <mergeCell ref="A90:B90"/>
    <mergeCell ref="A89:B89"/>
    <mergeCell ref="A88:B88"/>
    <mergeCell ref="A87:B87"/>
    <mergeCell ref="A86:B86"/>
    <mergeCell ref="A85:B85"/>
    <mergeCell ref="A84:B84"/>
    <mergeCell ref="A83:B83"/>
    <mergeCell ref="A82:B82"/>
    <mergeCell ref="A81:B81"/>
    <mergeCell ref="A80:B80"/>
    <mergeCell ref="A79:B79"/>
    <mergeCell ref="A78:B78"/>
    <mergeCell ref="A77:B77"/>
    <mergeCell ref="A75:B75"/>
    <mergeCell ref="A74:B74"/>
    <mergeCell ref="A73:B73"/>
    <mergeCell ref="A72:B72"/>
    <mergeCell ref="A71:B71"/>
    <mergeCell ref="A70:B70"/>
    <mergeCell ref="A69:B69"/>
    <mergeCell ref="A68:B68"/>
    <mergeCell ref="A67:B67"/>
    <mergeCell ref="A66:B66"/>
    <mergeCell ref="A65:B65"/>
    <mergeCell ref="A64:B64"/>
    <mergeCell ref="A63:B63"/>
    <mergeCell ref="A62:B62"/>
    <mergeCell ref="A61:B61"/>
    <mergeCell ref="A60:B60"/>
    <mergeCell ref="A59:B59"/>
    <mergeCell ref="A58:B58"/>
    <mergeCell ref="A57:B57"/>
    <mergeCell ref="A56:B56"/>
    <mergeCell ref="A55:B55"/>
    <mergeCell ref="A54:B54"/>
    <mergeCell ref="A39:B39"/>
    <mergeCell ref="A38:B38"/>
    <mergeCell ref="A37:B37"/>
    <mergeCell ref="A36:B36"/>
    <mergeCell ref="A53:B53"/>
    <mergeCell ref="A52:B52"/>
    <mergeCell ref="A51:B51"/>
    <mergeCell ref="A50:B50"/>
    <mergeCell ref="A49:B49"/>
    <mergeCell ref="A48:B48"/>
    <mergeCell ref="A47:B47"/>
    <mergeCell ref="A46:B46"/>
    <mergeCell ref="A45:B45"/>
    <mergeCell ref="A10:B10"/>
    <mergeCell ref="A9:B9"/>
    <mergeCell ref="A2:H2"/>
    <mergeCell ref="A4:A5"/>
    <mergeCell ref="B4:B5"/>
    <mergeCell ref="A6:B6"/>
    <mergeCell ref="A7:B7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315:B315"/>
    <mergeCell ref="A316:B316"/>
    <mergeCell ref="A317:B317"/>
    <mergeCell ref="A16:B16"/>
    <mergeCell ref="A15:B15"/>
    <mergeCell ref="A14:B14"/>
    <mergeCell ref="A13:B13"/>
    <mergeCell ref="A12:B12"/>
    <mergeCell ref="A11:B11"/>
    <mergeCell ref="A35:B35"/>
    <mergeCell ref="A34:B34"/>
    <mergeCell ref="A33:B33"/>
    <mergeCell ref="A31:B31"/>
    <mergeCell ref="A30:B30"/>
    <mergeCell ref="A29:B29"/>
    <mergeCell ref="A28:B28"/>
    <mergeCell ref="A27:B27"/>
    <mergeCell ref="A26:B26"/>
    <mergeCell ref="A32:B32"/>
    <mergeCell ref="A44:B44"/>
    <mergeCell ref="A43:B43"/>
    <mergeCell ref="A42:B42"/>
    <mergeCell ref="A41:B41"/>
    <mergeCell ref="A40:B40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ignoredErrors>
    <ignoredError sqref="F10 C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Vojnović</dc:creator>
  <cp:lastModifiedBy>Kristina Petković</cp:lastModifiedBy>
  <cp:lastPrinted>2022-05-06T12:05:42Z</cp:lastPrinted>
  <dcterms:created xsi:type="dcterms:W3CDTF">2022-04-26T10:49:11Z</dcterms:created>
  <dcterms:modified xsi:type="dcterms:W3CDTF">2022-05-06T12:06:15Z</dcterms:modified>
</cp:coreProperties>
</file>